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0" yWindow="-435" windowWidth="20730" windowHeight="7815"/>
  </bookViews>
  <sheets>
    <sheet name="Detail " sheetId="95" r:id="rId1"/>
  </sheets>
  <definedNames>
    <definedName name="_xlnm._FilterDatabase" localSheetId="0" hidden="1">'Detail '!$A$10:$AK$91</definedName>
    <definedName name="_xlnm.Print_Area" localSheetId="0">'Detail '!$B$2:$AK$91</definedName>
    <definedName name="_xlnm.Print_Titles" localSheetId="0">'Detail '!$8:$10</definedName>
  </definedNames>
  <calcPr calcId="152511"/>
</workbook>
</file>

<file path=xl/calcChain.xml><?xml version="1.0" encoding="utf-8"?>
<calcChain xmlns="http://schemas.openxmlformats.org/spreadsheetml/2006/main">
  <c r="AD68" i="95" l="1"/>
  <c r="Z68" i="95" s="1"/>
  <c r="Z82" i="95"/>
  <c r="Z88" i="95"/>
  <c r="Z84" i="95"/>
  <c r="Z79" i="95"/>
  <c r="Z77" i="95"/>
  <c r="Z76" i="95"/>
  <c r="Z74" i="95"/>
  <c r="Z72" i="95"/>
  <c r="Z64" i="95"/>
  <c r="Z63" i="95"/>
  <c r="Z62" i="95"/>
  <c r="Z61" i="95"/>
  <c r="Z60" i="95"/>
  <c r="Z59" i="95"/>
  <c r="Z57" i="95"/>
  <c r="Z56" i="95"/>
  <c r="Z55" i="95"/>
  <c r="Z54" i="95"/>
  <c r="Z53" i="95"/>
  <c r="Z50" i="95"/>
  <c r="Z47" i="95"/>
  <c r="Z46" i="95"/>
  <c r="Z45" i="95"/>
  <c r="Z44" i="95"/>
  <c r="Z43" i="95"/>
  <c r="Z41" i="95"/>
  <c r="Z40" i="95"/>
  <c r="Z36" i="95"/>
  <c r="Z35" i="95"/>
  <c r="Z33" i="95"/>
  <c r="Z32" i="95"/>
  <c r="Z29" i="95"/>
  <c r="Z27" i="95"/>
  <c r="Z26" i="95"/>
  <c r="Z25" i="95"/>
  <c r="Z24" i="95"/>
  <c r="Z23" i="95"/>
  <c r="Z22" i="95"/>
  <c r="Z19" i="95"/>
  <c r="Z18" i="95"/>
  <c r="Z17" i="95"/>
  <c r="Z14" i="95"/>
  <c r="Z13" i="95"/>
  <c r="Z12" i="95"/>
  <c r="Z87" i="95"/>
  <c r="Z86" i="95"/>
  <c r="Z85" i="95"/>
  <c r="Z58" i="95"/>
  <c r="Z66" i="95"/>
  <c r="Z67" i="95"/>
  <c r="Z65" i="95"/>
  <c r="Z28" i="95"/>
  <c r="Z89" i="95"/>
  <c r="AA30" i="95"/>
  <c r="Z30" i="95" s="1"/>
  <c r="AD28" i="95"/>
  <c r="AD21" i="95"/>
  <c r="Z21" i="95" s="1"/>
  <c r="AC12" i="95"/>
  <c r="U91" i="95" l="1"/>
  <c r="V91" i="95"/>
  <c r="AD38" i="95"/>
  <c r="Z38" i="95" s="1"/>
  <c r="AC88" i="95"/>
  <c r="AC84" i="95"/>
  <c r="AD84" i="95" s="1"/>
  <c r="AC82" i="95"/>
  <c r="AD82" i="95" s="1"/>
  <c r="AD81" i="95"/>
  <c r="Z81" i="95" s="1"/>
  <c r="I91" i="95"/>
  <c r="AD88" i="95" l="1"/>
  <c r="AD85" i="95"/>
  <c r="AD86" i="95"/>
  <c r="AD87" i="95"/>
  <c r="AD89" i="95"/>
  <c r="AD90" i="95"/>
  <c r="Z90" i="95" s="1"/>
  <c r="O40" i="95" l="1"/>
  <c r="O41" i="95"/>
  <c r="N91" i="95"/>
  <c r="L40" i="95"/>
  <c r="N138" i="95" l="1"/>
  <c r="O18" i="95"/>
  <c r="O17" i="95"/>
  <c r="O14" i="95"/>
  <c r="O13" i="95"/>
  <c r="O12" i="95"/>
  <c r="O47" i="95" l="1"/>
  <c r="O54" i="95"/>
  <c r="O84" i="95"/>
  <c r="O82" i="95"/>
  <c r="O88" i="95"/>
  <c r="O23" i="95"/>
  <c r="O25" i="95"/>
  <c r="O19" i="95"/>
  <c r="O59" i="95"/>
  <c r="O58" i="95"/>
  <c r="O60" i="95"/>
  <c r="O55" i="95"/>
  <c r="O46" i="95"/>
  <c r="O32" i="95"/>
  <c r="O45" i="95"/>
  <c r="O44" i="95"/>
  <c r="O36" i="95"/>
  <c r="O57" i="95"/>
  <c r="O56" i="95"/>
  <c r="O29" i="95"/>
  <c r="O50" i="95"/>
  <c r="O53" i="95"/>
  <c r="O43" i="95"/>
  <c r="O74" i="95"/>
  <c r="O76" i="95"/>
  <c r="L17" i="95"/>
  <c r="O77" i="95"/>
  <c r="O72" i="95"/>
  <c r="O62" i="95"/>
  <c r="O33" i="95"/>
  <c r="L33" i="95"/>
  <c r="O22" i="95"/>
  <c r="O27" i="95"/>
  <c r="O24" i="95"/>
  <c r="O26" i="95"/>
  <c r="O35" i="95"/>
  <c r="O64" i="95"/>
  <c r="O63" i="95"/>
  <c r="L63" i="95"/>
  <c r="L59" i="95"/>
  <c r="O79" i="95"/>
  <c r="L79" i="95"/>
  <c r="O61" i="95"/>
  <c r="L61" i="95"/>
  <c r="AD80" i="95"/>
  <c r="Z80" i="95" s="1"/>
  <c r="AC45" i="95"/>
  <c r="AA6" i="95" l="1"/>
  <c r="Q91" i="95"/>
  <c r="R91" i="95"/>
  <c r="S91" i="95"/>
  <c r="T91" i="95"/>
  <c r="W91" i="95"/>
  <c r="X91" i="95"/>
  <c r="Y91" i="95"/>
  <c r="P91" i="95"/>
  <c r="M91" i="95"/>
  <c r="L85" i="95"/>
  <c r="L86" i="95"/>
  <c r="L87" i="95"/>
  <c r="L88" i="95"/>
  <c r="K71" i="95" l="1"/>
  <c r="AB16" i="95"/>
  <c r="K11" i="95"/>
  <c r="K83" i="95"/>
  <c r="J83" i="95" s="1"/>
  <c r="AB37" i="95"/>
  <c r="AD37" i="95" s="1"/>
  <c r="Z37" i="95" s="1"/>
  <c r="AB15" i="95"/>
  <c r="Z15" i="95" s="1"/>
  <c r="AB11" i="95"/>
  <c r="AA16" i="95" l="1"/>
  <c r="AB91" i="95"/>
  <c r="J91" i="95"/>
  <c r="Z16" i="95" l="1"/>
  <c r="AA91" i="95"/>
  <c r="L84" i="95"/>
  <c r="L80" i="95"/>
  <c r="L81" i="95"/>
  <c r="L82" i="95"/>
  <c r="L83" i="95"/>
  <c r="AE138" i="95" l="1"/>
  <c r="AA138" i="95"/>
  <c r="L11" i="95" l="1"/>
  <c r="AD11" i="95"/>
  <c r="Z11" i="95" s="1"/>
  <c r="L12" i="95"/>
  <c r="L13" i="95"/>
  <c r="AC13" i="95"/>
  <c r="AD13" i="95" s="1"/>
  <c r="L14" i="95"/>
  <c r="AC14" i="95"/>
  <c r="AD14" i="95" s="1"/>
  <c r="K15" i="95"/>
  <c r="L15" i="95"/>
  <c r="AD15" i="95"/>
  <c r="L16" i="95"/>
  <c r="AC17" i="95"/>
  <c r="L18" i="95"/>
  <c r="AC18" i="95"/>
  <c r="AD18" i="95" s="1"/>
  <c r="L19" i="95"/>
  <c r="AC19" i="95"/>
  <c r="AD19" i="95" s="1"/>
  <c r="L20" i="95"/>
  <c r="AD20" i="95"/>
  <c r="Z20" i="95" s="1"/>
  <c r="K21" i="95"/>
  <c r="L21" i="95"/>
  <c r="L22" i="95"/>
  <c r="AC22" i="95"/>
  <c r="AD22" i="95" s="1"/>
  <c r="L23" i="95"/>
  <c r="AC23" i="95"/>
  <c r="AD23" i="95" s="1"/>
  <c r="L24" i="95"/>
  <c r="AC24" i="95"/>
  <c r="AD24" i="95" s="1"/>
  <c r="L25" i="95"/>
  <c r="AC25" i="95"/>
  <c r="AD25" i="95" s="1"/>
  <c r="L26" i="95"/>
  <c r="AC26" i="95"/>
  <c r="AD26" i="95" s="1"/>
  <c r="L27" i="95"/>
  <c r="AC27" i="95"/>
  <c r="AD27" i="95" s="1"/>
  <c r="L28" i="95"/>
  <c r="L29" i="95"/>
  <c r="AC29" i="95"/>
  <c r="AD29" i="95" s="1"/>
  <c r="L30" i="95"/>
  <c r="L31" i="95"/>
  <c r="AD31" i="95"/>
  <c r="Z31" i="95" s="1"/>
  <c r="L32" i="95"/>
  <c r="AC32" i="95"/>
  <c r="AD32" i="95" s="1"/>
  <c r="AC33" i="95"/>
  <c r="AD33" i="95" s="1"/>
  <c r="L34" i="95"/>
  <c r="AD34" i="95"/>
  <c r="Z34" i="95" s="1"/>
  <c r="L35" i="95"/>
  <c r="AC35" i="95"/>
  <c r="AD35" i="95" s="1"/>
  <c r="L36" i="95"/>
  <c r="AC36" i="95"/>
  <c r="AD36" i="95" s="1"/>
  <c r="K37" i="95"/>
  <c r="L37" i="95"/>
  <c r="K38" i="95"/>
  <c r="L38" i="95"/>
  <c r="L39" i="95"/>
  <c r="AD39" i="95"/>
  <c r="Z39" i="95" s="1"/>
  <c r="AC40" i="95"/>
  <c r="AD40" i="95" s="1"/>
  <c r="L41" i="95"/>
  <c r="AC41" i="95"/>
  <c r="AD41" i="95" s="1"/>
  <c r="L42" i="95"/>
  <c r="AD42" i="95"/>
  <c r="Z42" i="95" s="1"/>
  <c r="L43" i="95"/>
  <c r="AC43" i="95"/>
  <c r="AD43" i="95" s="1"/>
  <c r="L44" i="95"/>
  <c r="AC44" i="95"/>
  <c r="AD44" i="95" s="1"/>
  <c r="AE44" i="95"/>
  <c r="L45" i="95"/>
  <c r="AD45" i="95"/>
  <c r="L46" i="95"/>
  <c r="AC46" i="95"/>
  <c r="L47" i="95"/>
  <c r="AC47" i="95"/>
  <c r="AD47" i="95" s="1"/>
  <c r="AE47" i="95"/>
  <c r="L48" i="95"/>
  <c r="AD48" i="95"/>
  <c r="Z48" i="95" s="1"/>
  <c r="AE48" i="95"/>
  <c r="L49" i="95"/>
  <c r="AD49" i="95"/>
  <c r="Z49" i="95" s="1"/>
  <c r="L50" i="95"/>
  <c r="AC50" i="95"/>
  <c r="AD50" i="95" s="1"/>
  <c r="L51" i="95"/>
  <c r="AD51" i="95"/>
  <c r="Z51" i="95" s="1"/>
  <c r="L52" i="95"/>
  <c r="AD52" i="95"/>
  <c r="Z52" i="95" s="1"/>
  <c r="L53" i="95"/>
  <c r="AC53" i="95"/>
  <c r="AD53" i="95" s="1"/>
  <c r="L54" i="95"/>
  <c r="AC54" i="95"/>
  <c r="AD54" i="95" s="1"/>
  <c r="L55" i="95"/>
  <c r="AC55" i="95"/>
  <c r="AD55" i="95" s="1"/>
  <c r="L56" i="95"/>
  <c r="AC56" i="95"/>
  <c r="AD56" i="95" s="1"/>
  <c r="L57" i="95"/>
  <c r="AC57" i="95"/>
  <c r="AD57" i="95" s="1"/>
  <c r="L58" i="95"/>
  <c r="AC58" i="95"/>
  <c r="AD58" i="95" s="1"/>
  <c r="AC59" i="95"/>
  <c r="AD59" i="95" s="1"/>
  <c r="L60" i="95"/>
  <c r="AC60" i="95"/>
  <c r="AD60" i="95" s="1"/>
  <c r="AC61" i="95"/>
  <c r="AD61" i="95" s="1"/>
  <c r="L62" i="95"/>
  <c r="AC62" i="95"/>
  <c r="AD62" i="95" s="1"/>
  <c r="AC63" i="95"/>
  <c r="AD63" i="95" s="1"/>
  <c r="L64" i="95"/>
  <c r="AC64" i="95"/>
  <c r="AD64" i="95" s="1"/>
  <c r="L65" i="95"/>
  <c r="L66" i="95"/>
  <c r="AD66" i="95"/>
  <c r="L67" i="95"/>
  <c r="AD67" i="95"/>
  <c r="L68" i="95"/>
  <c r="L69" i="95"/>
  <c r="AD69" i="95"/>
  <c r="Z69" i="95" s="1"/>
  <c r="L70" i="95"/>
  <c r="AD70" i="95"/>
  <c r="Z70" i="95" s="1"/>
  <c r="L71" i="95"/>
  <c r="AD71" i="95"/>
  <c r="Z71" i="95" s="1"/>
  <c r="L72" i="95"/>
  <c r="AC72" i="95"/>
  <c r="AD72" i="95" s="1"/>
  <c r="AD73" i="95"/>
  <c r="Z73" i="95" s="1"/>
  <c r="L74" i="95"/>
  <c r="AC74" i="95"/>
  <c r="AD74" i="95" s="1"/>
  <c r="L75" i="95"/>
  <c r="AD75" i="95"/>
  <c r="Z75" i="95" s="1"/>
  <c r="L76" i="95"/>
  <c r="AC76" i="95"/>
  <c r="AD76" i="95" s="1"/>
  <c r="L77" i="95"/>
  <c r="AC77" i="95"/>
  <c r="AD77" i="95" s="1"/>
  <c r="L78" i="95"/>
  <c r="AD78" i="95"/>
  <c r="Z78" i="95" s="1"/>
  <c r="AC79" i="95"/>
  <c r="AD79" i="95" s="1"/>
  <c r="AD83" i="95"/>
  <c r="Z83" i="95" s="1"/>
  <c r="AE91" i="95" l="1"/>
  <c r="K91" i="95"/>
  <c r="L91" i="95"/>
  <c r="AD46" i="95"/>
  <c r="AC91" i="95"/>
  <c r="AD17" i="95"/>
  <c r="AD65" i="95"/>
  <c r="AD12" i="95"/>
  <c r="AD30" i="95"/>
  <c r="Z91" i="95" l="1"/>
  <c r="AD91" i="95"/>
  <c r="O136" i="95" s="1"/>
  <c r="O138" i="95" s="1"/>
  <c r="O91" i="95"/>
  <c r="AD137" i="95" l="1"/>
  <c r="AA137" i="95"/>
</calcChain>
</file>

<file path=xl/sharedStrings.xml><?xml version="1.0" encoding="utf-8"?>
<sst xmlns="http://schemas.openxmlformats.org/spreadsheetml/2006/main" count="857" uniqueCount="574">
  <si>
    <t>A</t>
  </si>
  <si>
    <t>B</t>
  </si>
  <si>
    <t>C</t>
  </si>
  <si>
    <t>D</t>
  </si>
  <si>
    <t>E</t>
  </si>
  <si>
    <t>F</t>
  </si>
  <si>
    <t>G</t>
  </si>
  <si>
    <t>Total</t>
  </si>
  <si>
    <t>Total Estimate Cost
(Rs.)</t>
  </si>
  <si>
    <t>Allocation (Rs.)</t>
  </si>
  <si>
    <t>SN</t>
  </si>
  <si>
    <t>Name</t>
  </si>
  <si>
    <t>No</t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</si>
  <si>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</si>
  <si>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i</t>
  </si>
  <si>
    <t>ii</t>
  </si>
  <si>
    <t>iv</t>
  </si>
  <si>
    <t>Amount of Released Allocation (Rs)</t>
  </si>
  <si>
    <t>Without Adm (Rs)</t>
  </si>
  <si>
    <t>Key performance indicator</t>
  </si>
  <si>
    <t>Total (Rs)</t>
  </si>
  <si>
    <t>Agreement Cost (Rs)</t>
  </si>
  <si>
    <t>Measurement</t>
  </si>
  <si>
    <t>Value of mesurment</t>
  </si>
  <si>
    <t>Starting Date</t>
  </si>
  <si>
    <t>End Date</t>
  </si>
  <si>
    <t>Project No</t>
  </si>
  <si>
    <t>Project Name</t>
  </si>
  <si>
    <t>No of Beneficiaries</t>
  </si>
  <si>
    <t>iii</t>
  </si>
  <si>
    <t>SS</t>
  </si>
  <si>
    <t>RW</t>
  </si>
  <si>
    <t xml:space="preserve"> G.N. Division </t>
  </si>
  <si>
    <t>* Projects should be categorized for following sectors</t>
  </si>
  <si>
    <r>
      <rPr>
        <b/>
        <sz val="11"/>
        <color theme="1"/>
        <rFont val="Times New Roman"/>
        <family val="1"/>
      </rPr>
      <t>WS</t>
    </r>
    <r>
      <rPr>
        <sz val="11"/>
        <color theme="1"/>
        <rFont val="Times New Roman"/>
        <family val="1"/>
      </rPr>
      <t>- Rural Water Supply</t>
    </r>
  </si>
  <si>
    <r>
      <rPr>
        <b/>
        <sz val="11"/>
        <color theme="1"/>
        <rFont val="Times New Roman"/>
        <family val="1"/>
      </rPr>
      <t>EL</t>
    </r>
    <r>
      <rPr>
        <sz val="11"/>
        <color theme="1"/>
        <rFont val="Times New Roman"/>
        <family val="1"/>
      </rPr>
      <t>- Rural Electricity</t>
    </r>
  </si>
  <si>
    <r>
      <rPr>
        <b/>
        <sz val="11"/>
        <color theme="1"/>
        <rFont val="Times New Roman"/>
        <family val="1"/>
      </rPr>
      <t>RA</t>
    </r>
    <r>
      <rPr>
        <sz val="11"/>
        <color theme="1"/>
        <rFont val="Times New Roman"/>
        <family val="1"/>
      </rPr>
      <t>- Rural Access</t>
    </r>
  </si>
  <si>
    <r>
      <rPr>
        <b/>
        <sz val="11"/>
        <color theme="1"/>
        <rFont val="Times New Roman"/>
        <family val="1"/>
      </rPr>
      <t>EI-</t>
    </r>
    <r>
      <rPr>
        <sz val="11"/>
        <color theme="1"/>
        <rFont val="Times New Roman"/>
        <family val="1"/>
      </rPr>
      <t xml:space="preserve">  Economic Infrastructure</t>
    </r>
  </si>
  <si>
    <r>
      <rPr>
        <b/>
        <sz val="11"/>
        <color theme="1"/>
        <rFont val="Times New Roman"/>
        <family val="1"/>
      </rPr>
      <t>RW</t>
    </r>
    <r>
      <rPr>
        <sz val="11"/>
        <color theme="1"/>
        <rFont val="Times New Roman"/>
        <family val="1"/>
      </rPr>
      <t>- Rural Welffare</t>
    </r>
  </si>
  <si>
    <r>
      <rPr>
        <b/>
        <sz val="11"/>
        <color theme="1"/>
        <rFont val="Times New Roman"/>
        <family val="1"/>
      </rPr>
      <t>CD</t>
    </r>
    <r>
      <rPr>
        <sz val="11"/>
        <color theme="1"/>
        <rFont val="Times New Roman"/>
        <family val="1"/>
      </rPr>
      <t>- Community Development</t>
    </r>
  </si>
  <si>
    <r>
      <rPr>
        <b/>
        <sz val="11"/>
        <color theme="1"/>
        <rFont val="Times New Roman"/>
        <family val="1"/>
      </rPr>
      <t>MI</t>
    </r>
    <r>
      <rPr>
        <sz val="11"/>
        <color theme="1"/>
        <rFont val="Times New Roman"/>
        <family val="1"/>
      </rPr>
      <t>- Minor Irrigation</t>
    </r>
  </si>
  <si>
    <r>
      <rPr>
        <b/>
        <sz val="11"/>
        <color theme="1"/>
        <rFont val="Times New Roman"/>
        <family val="1"/>
      </rPr>
      <t>SW</t>
    </r>
    <r>
      <rPr>
        <sz val="11"/>
        <color theme="1"/>
        <rFont val="Times New Roman"/>
        <family val="1"/>
      </rPr>
      <t>- Social Welfare</t>
    </r>
  </si>
  <si>
    <t>Code of MP</t>
  </si>
  <si>
    <t>Rates</t>
  </si>
  <si>
    <t>Percentage Ranges</t>
  </si>
  <si>
    <t>(0 - 5)%</t>
  </si>
  <si>
    <t>(6 - 25)%</t>
  </si>
  <si>
    <t>(26 - 40)%</t>
  </si>
  <si>
    <t>(41 - 60)%</t>
  </si>
  <si>
    <t>(61 - 80)%</t>
  </si>
  <si>
    <t>(81 - 99)%</t>
  </si>
  <si>
    <t>B1</t>
  </si>
  <si>
    <t>B2</t>
  </si>
  <si>
    <t xml:space="preserve">B3 </t>
  </si>
  <si>
    <t>B4</t>
  </si>
  <si>
    <t xml:space="preserve">Requirements Received </t>
  </si>
  <si>
    <t>Expenditure (Work Done)(Rs)</t>
  </si>
  <si>
    <t xml:space="preserve"> Total Expenditure (Rs)</t>
  </si>
  <si>
    <t>Financial Progress</t>
  </si>
  <si>
    <t>CBO/ Contractor</t>
  </si>
  <si>
    <r>
      <t xml:space="preserve">WS - </t>
    </r>
    <r>
      <rPr>
        <sz val="10"/>
        <color theme="1"/>
        <rFont val="Times New Roman"/>
        <family val="1"/>
      </rPr>
      <t>Rural Water Supply</t>
    </r>
  </si>
  <si>
    <r>
      <t xml:space="preserve">RA  - </t>
    </r>
    <r>
      <rPr>
        <sz val="10"/>
        <color theme="1"/>
        <rFont val="Times New Roman"/>
        <family val="1"/>
      </rPr>
      <t>Rural Access</t>
    </r>
  </si>
  <si>
    <r>
      <t xml:space="preserve">EI  -   </t>
    </r>
    <r>
      <rPr>
        <sz val="10"/>
        <color theme="1"/>
        <rFont val="Times New Roman"/>
        <family val="1"/>
      </rPr>
      <t>Economic Infrastructure</t>
    </r>
  </si>
  <si>
    <r>
      <t xml:space="preserve">RE  - </t>
    </r>
    <r>
      <rPr>
        <sz val="10"/>
        <color theme="1"/>
        <rFont val="Times New Roman"/>
        <family val="1"/>
      </rPr>
      <t>Rural Economy</t>
    </r>
  </si>
  <si>
    <r>
      <t xml:space="preserve">SW- </t>
    </r>
    <r>
      <rPr>
        <sz val="10"/>
        <color theme="1"/>
        <rFont val="Times New Roman"/>
        <family val="1"/>
      </rPr>
      <t>Social Welfare</t>
    </r>
  </si>
  <si>
    <r>
      <t xml:space="preserve">EL  - </t>
    </r>
    <r>
      <rPr>
        <sz val="10"/>
        <color theme="1"/>
        <rFont val="Times New Roman"/>
        <family val="1"/>
      </rPr>
      <t>Rural Electricity</t>
    </r>
  </si>
  <si>
    <r>
      <t xml:space="preserve">PW - </t>
    </r>
    <r>
      <rPr>
        <sz val="10"/>
        <color theme="1"/>
        <rFont val="Times New Roman"/>
        <family val="1"/>
      </rPr>
      <t>Public Welfare</t>
    </r>
  </si>
  <si>
    <r>
      <t xml:space="preserve">OI  - </t>
    </r>
    <r>
      <rPr>
        <sz val="10"/>
        <color theme="1"/>
        <rFont val="Times New Roman"/>
        <family val="1"/>
      </rPr>
      <t>Other Infrastructure</t>
    </r>
  </si>
  <si>
    <t>Placed orders for goods / instruments</t>
  </si>
  <si>
    <t xml:space="preserve">Received  goods / instruments as per the order     </t>
  </si>
  <si>
    <t>Completed lists of goods to be given to beneficiaries</t>
  </si>
  <si>
    <t xml:space="preserve"> Issued goods and instruments to identified     institutions/ CBOs       </t>
  </si>
  <si>
    <t xml:space="preserve">Estimated prepared </t>
  </si>
  <si>
    <t>Tax (Rs) (Vat , NBT)</t>
  </si>
  <si>
    <t>Admin (1.5%/0.5%) (Rs)</t>
  </si>
  <si>
    <t>Admin Cost (1.5%,0.5%) (Rs)</t>
  </si>
  <si>
    <t>Implementing Agency</t>
  </si>
  <si>
    <t>Without TAX (Rs)</t>
  </si>
  <si>
    <t>Under DCB Programme</t>
  </si>
  <si>
    <t>SC -Sanitary and common facilities  ( සනීපාරක්ෂක හා පොදු පහසුකම්)</t>
  </si>
  <si>
    <t>RD - Sanitary and common facilities  Road and Derange Development  (මාර්ග හා කාණු පද්ධති සංවර්ධනය)</t>
  </si>
  <si>
    <t>MC -Maternity and Child Clinic    ( මාතෘ හා ළමා සායන)</t>
  </si>
  <si>
    <t>For Puchasing Projects</t>
  </si>
  <si>
    <t>SS - School and Sports (පාසල් හා ක්‍රීඩා සංවර්ධනය)</t>
  </si>
  <si>
    <t>CH - Community Hall and Sewapiyasa (ප්‍රජා ශාලා හා සේවා පියස ගොඩනැගිලි සංවර්ධනය)</t>
  </si>
  <si>
    <t>RP - Religious center Developments (ආගමික මධ්‍යස්ථාන සංවර්ධනය)</t>
  </si>
  <si>
    <t>Under Rural Infrastructure Development Programme (Special Projects) and 20 Millon</t>
  </si>
  <si>
    <t>Under Sukitha purawara</t>
  </si>
  <si>
    <t>UG</t>
  </si>
  <si>
    <t>2018/DCB/UG/MAHA/01</t>
  </si>
  <si>
    <t>මහරගම ජනතා පරෝපකාර සමිතිය සඳහා ප්ලාස්ටික් පුටු කැනපි 01 හා වානේ අල්මාරියක් ලබාදීම.</t>
  </si>
  <si>
    <t>Supplying of a plastic chairs and a cupboard for the Maharagama Janatha Paropakara Society.</t>
  </si>
  <si>
    <t>2018/DCB/UG/MAHA/02</t>
  </si>
  <si>
    <t>Preparation of paving blocks in the premise of Udahamulla Welfare Society premises. No. 41 Kumbukgahapokuna Road Udahamulla Nugegoda</t>
  </si>
  <si>
    <t>2018/DCB/UG/MAHA/03</t>
  </si>
  <si>
    <t>530 මහරගම නගරය වසමේ පිහිටි එකම මාතෘ සායන ගොඩනැගිල්ලේ වැඩ අවසන් කිරිම</t>
  </si>
  <si>
    <t>Completion of only Maternity Clinic Building in the town of Maharagama</t>
  </si>
  <si>
    <t>2018/DCB/UG/MAHA/04</t>
  </si>
  <si>
    <t>තලවතුගොඩ ශ්‍රි බෞද්ධාරාමයේ සංඝාවාස ගොඩනැගිල්ලේ වැඩ අවසන් කිරීම.</t>
  </si>
  <si>
    <t>2018/DCB/UG/MAHA/05</t>
  </si>
  <si>
    <t>ශ්‍රී විජිතාරාමය විහාරස්ථානය සඳහා වානේ කබඩ් 01 හා ප්ලාස්ටික් පුටු ලබා දීම.</t>
  </si>
  <si>
    <t>Supplying steel cupboard and plastic chairs for the Sri Vijitharama Viharaya.</t>
  </si>
  <si>
    <t>2018/DCB/SS/MAHA/06</t>
  </si>
  <si>
    <t>2018/DCB/SS/MAHA/07</t>
  </si>
  <si>
    <t>මහරගම නැගෙනහිර, පමුණුව ජයන්ති මාවතේ නො. 50/4 නිවස අසල සිට ජයන්ති මාවත අතුරු මාර්ගය අඩි 80ක් හා පළල අඩි 06 ක් දක්වා සංවර්ධනය කිරීම</t>
  </si>
  <si>
    <t>CR</t>
  </si>
  <si>
    <t>2018/DCB/CR/MAHA/09</t>
  </si>
  <si>
    <t>ලියනගොඩ 496 ඊ කොට්ටාව මහ පන්සල ඉදිරිපිට තිසරණ වැඩිහිටි  නිවාසයට යන මාර්ගය කුට්ටිගල් අතුරා සංවර්ධනය කිරීම</t>
  </si>
  <si>
    <t>2018/DCB/CR/MAHA/10</t>
  </si>
  <si>
    <t>2018/DCB/CR/MAHA/11</t>
  </si>
  <si>
    <t>මහරගම වජිරඤාණ ධර්මායතන දහම් පාසල සඳහා ඩෙස් බංකු ලබාදීම</t>
  </si>
  <si>
    <t>Supplying desks for Vajiragnana Dharmayathana Dhamma School in Maharagama</t>
  </si>
  <si>
    <t>2018/DCB/CR/MAHA/12</t>
  </si>
  <si>
    <t>රුක්මලේ බටහිර රුක්මලේ අවමංගල‍්‍යා‍දාර හා සුබ සාධක සංගමය සඳහා ප්ලාස්ටික් පුටු ලබාදීම</t>
  </si>
  <si>
    <t xml:space="preserve">Supplying plastic chairs for the funeral rally and welfare society Rukmale </t>
  </si>
  <si>
    <t>SP</t>
  </si>
  <si>
    <t>2018/DCB/SP/MAHA/13</t>
  </si>
  <si>
    <t>පන්නිපිටිය ධර්මපාල විද්‍යාලයේ දරුවන්ගේ පානීය ජල අවශ්‍යතාවය සඳහා පාසල ඇතුළත තෝරාගත් ස්ථාන කිහිපයක් සඳහා ජල කරාම පද්ධති සවි කිරිම.</t>
  </si>
  <si>
    <t>2018/DCB/CR/MAHA/14</t>
  </si>
  <si>
    <t>රුක්මලේ නිවාස සංකීර්ණය තුළ ඇති පළමු පටුමගහී 35/බී 52 නිවාස අසලින් හැරෙන මාර්ගය කොටසක් කොන්ක්‍රීට් දමා සංවර්ධනය කිරිම.</t>
  </si>
  <si>
    <t>IW</t>
  </si>
  <si>
    <t>2018/DCB/IW/MAHA/15</t>
  </si>
  <si>
    <t>දෙල්ගහවත්ත පාර අංක 1472/19 නිවස අසලින් ප්‍රවේශ මාර්ගය තාර දමා සපත්තු කාණුවක් යොදා සංවර්ධනය කිරිම.</t>
  </si>
  <si>
    <t>2018/DCB/IW/MAHA/16</t>
  </si>
  <si>
    <t>පන්නිපිටිය දෙපානම දේවාල වත්ත පාර රියන්වත්ත පාර සංවර්ධනය කිරිම.</t>
  </si>
  <si>
    <t>Development of Riyanwatta road in Pannipitiya, Devana road, Devala road</t>
  </si>
  <si>
    <t>2018/DCB/IW/MAHA/17</t>
  </si>
  <si>
    <t>උඩහමුල්ල කුඹුක්ගහ පොකුණ පාර ළමා හා මාතෘ සායන ගොඩනැගිල්ල අළුත් වැඩියා කිරිම.</t>
  </si>
  <si>
    <t>2018/DCB/AD/MAHA/18</t>
  </si>
  <si>
    <t>මාදිවෙල වෙල්සිරිපුර අංක 23/6 නිවාස අසලින් ඇති කොන්ක්‍රීට් කිරිම.</t>
  </si>
  <si>
    <t>AD</t>
  </si>
  <si>
    <t>2018/DCB/AD/MAHA/19</t>
  </si>
  <si>
    <t>කොට්ටාව සංවර්ධන පදනමට අවශ්‍ය උපකරණ ලබාදීම</t>
  </si>
  <si>
    <t>Suppying necessary equipment to Kottawa Development Foundation</t>
  </si>
  <si>
    <t>2018/DCB/AD/MAHA/20</t>
  </si>
  <si>
    <t>රුක්මලේ නඩුදෙණිය අවමංගල්‍යාධාර සුභසාධක සමිතියේ ප්‍රජා ශාලා ගොඩනැගිල්ලේ වැඩ අවසන් කිරිම.</t>
  </si>
  <si>
    <t>2018/DCB/AD/MAHA/21</t>
  </si>
  <si>
    <t>මහාමේඝ වත්තේ අංක 54 රුවන් රේඛා වැඩිහිටි සංවිධානයට ප්ලාස්ටික් පුටු ලබාදීම.</t>
  </si>
  <si>
    <t xml:space="preserve">Supplying Plastic chairs for  Ruwan Reka Elderly Organization at   54, Mahamage watta </t>
  </si>
  <si>
    <t>2018/DCB/AD/MAHA/23</t>
  </si>
  <si>
    <t>තලපත්පිටිය නැෂනල් ක්‍රීඩා සමාජයට ක්‍රීඩා උපකරණ ලබාදීම.</t>
  </si>
  <si>
    <t>Suppying sports equipment to Thalapathpitiya National Sports Club</t>
  </si>
  <si>
    <t>2018/DCB/RW/MAHA/24</t>
  </si>
  <si>
    <t>ගල්වල වත්ත පාර මිරිහාන දකුණ අංක 56 නිවස ඉදිරිපිට අංක 56/13 දක්වා ඇති මාර්ගය කොන්ක්‍රීට් කිරිම.</t>
  </si>
  <si>
    <t>DG</t>
  </si>
  <si>
    <t>2018/DCB/DG/MAHA/25</t>
  </si>
  <si>
    <t>මහරගම බුවනෙකබා විදුහලේ දැල් පන්දු ක්‍රීඩා පිටියක් සකස් කිරිම.</t>
  </si>
  <si>
    <t>Preparing a netball ground at Buwanekaba Vidyalaya, Maharagama</t>
  </si>
  <si>
    <t>2018/DCB/DG/MAHA/26</t>
  </si>
  <si>
    <t>මාලපල්ල විජයඝෝෂ විදුහලට අවශ්‍ය ක්‍රීඩා භාණ්ඩ ලබාදීම.</t>
  </si>
  <si>
    <t>Suppling Sports items for Malapalla Vijayagosha Vidyalaya</t>
  </si>
  <si>
    <t>2018/DCB/DG/MAHA/27</t>
  </si>
  <si>
    <t>කොට්ටාව විද්‍යාදාන විදුහලේ ක්‍රීඩා පිටියේ ආරක්ෂිත බැම්මේ වැඩ අවසන් කිරිම.</t>
  </si>
  <si>
    <t>2018/DCB/DG/MAHA/28</t>
  </si>
  <si>
    <t>මහරගම පන්සල පාර බෞද්ධ කනිෂ්ඨ විදුහලේ පවතින ක්‍රියාකාරකම් කාමරයේ අඩුපාඩු සකස් කර නවීකරණය කිරිම.</t>
  </si>
  <si>
    <t>2018/DCB/DG/MAHA/30</t>
  </si>
  <si>
    <t>මහරගම ප්‍රා.ලේ.කොට්ඨාශය තුළ පිහිටි සුබ සාධක /අන්‍යොධාර/වැඩිහිටි සමිති සඳහා උපකරණ ලබාදීම. ( අදාල සමිති ප්‍රා.ලේ. වෙත පසුව දැනුම් දෙමි.)</t>
  </si>
  <si>
    <t>Suppling equipments for Welfare / Support / Elder Societies in Maharagama DS Division</t>
  </si>
  <si>
    <t>2018/DCB/DG/MAHA/31</t>
  </si>
  <si>
    <t>මහරගම ප්‍රා.ලේ.කොට්ඨාශය තුළ පිහිටි විහාරස්ථානවල පවතින දහම් පාසල් සඳහා අවශ්‍ය භාණ්ඩ/ උපකරණ ලබාදීම. ( අදාල දහම් පාසල් ප්‍රා.ලේ. වෙත පසුව දැනුම් දෙමි.)</t>
  </si>
  <si>
    <t>Suppling necessary items / equipments for Daham schools located at temples in Maharagama</t>
  </si>
  <si>
    <t>2018/DCB/DG/MAHA/32</t>
  </si>
  <si>
    <t>මහරගම ප්‍රා.ලේ කොට්ඨාශය තුළ ලියාපදිංචි ක්‍රීඩා සමිති සඳහා අවශ්‍ය භාණ්ඩ උපකරණ ලබාදීම.</t>
  </si>
  <si>
    <t>Suppling necessary equipment for sports clubs registered in the Maharagama DS division</t>
  </si>
  <si>
    <t>2018/DCB/DG/MAHA/33</t>
  </si>
  <si>
    <t>2018/DCB/DG/MAHA/34</t>
  </si>
  <si>
    <t>ගොඩිගමුව කොහිලකොටුව පාරේ අංක 376 නිවස ඉදිරිපිට ජල බස්නා කාණු පද්ධතිය ඉදි කිරිම.</t>
  </si>
  <si>
    <t>Construction of a drainage system in front of No. 376, Kohilakotuwa Road Godigamuwa</t>
  </si>
  <si>
    <t>2018/DCB/DG/MAHA/35</t>
  </si>
  <si>
    <t>ධර්මාශෝක කණිටු විදුහලේ විදුහල්පති කාර්යාලයට අවශ්‍ය පුටු ලබාදීම.</t>
  </si>
  <si>
    <t>Suppling chairs for the principals office at Dharmasoka Primary School</t>
  </si>
  <si>
    <t>2018/DCB/DG/MAHA/36</t>
  </si>
  <si>
    <t>කළල්ගොඩ අග්‍රාමාත්‍ය කණිෂ්ඨ විද්‍යාලයේ දරුවන් සඳහා සෙල්ලම් මිදුලක් ඉදිකිරිම.</t>
  </si>
  <si>
    <t>Construction of a playground for the children of the Agramathya Kanister Vidyalaya, Kalalagoda</t>
  </si>
  <si>
    <t>2018/DCB/DG/MAHA/37</t>
  </si>
  <si>
    <t>චන්ද්‍රරත්න මානවසිංහ විද්‍යාලයේ ගුරු විවේකාගාරයේ ඉතිරි වැඩ නිම කිරිම.</t>
  </si>
  <si>
    <t>WR</t>
  </si>
  <si>
    <t>2018/DCB/WR/MAHA/38</t>
  </si>
  <si>
    <t>මහරගම ජනාධිපති විද්‍යාලය පන්ති කාමර ප්‍රතිසංස්කරණය කිරිම.</t>
  </si>
  <si>
    <t>2018/DCB/WR/MAHA/39</t>
  </si>
  <si>
    <t>ඊයම්පෝරුව ගංගා තිලක විහාරය මාදිවෙල වැසිකිලි පද්ධතිය පිලිසකර කිරිම.</t>
  </si>
  <si>
    <t xml:space="preserve">Rehabilitation of toilet system for Eyamporuwa Ganga Thilaka Viharaya Madiwela </t>
  </si>
  <si>
    <t>2018/DCB/WR/MAHA/40</t>
  </si>
  <si>
    <t>පතිරගොඩ නාලන්දාරාම විහාරස්ථානයේ වැසිකිලි පද්ධතිය පිලිසකර කිරිම.</t>
  </si>
  <si>
    <t>Repairing the toilet system of Nalandaramaya temple, Patiragoda</t>
  </si>
  <si>
    <t>2018/DCB/WR/MAHA/41</t>
  </si>
  <si>
    <t>නුගේගොඩ මහාමයා බාලිකා විද්‍යාලයේ තුර්ය වාදක භාණ්ඩ ලබා ගැනීම සඳහා</t>
  </si>
  <si>
    <t>To purchase chariot instruments of the Mahamaya Girls School, Nugegoda</t>
  </si>
  <si>
    <t>2018/DCB/WR/MAHA/42</t>
  </si>
  <si>
    <t>ජම්බුගස්මුල්ල ගෝතමී විහාරයේ සංඝාවාස ගොඩනැගිල්ල සාදා ගැනීමට ගොඩනැගිලි ද්‍රව්‍ය ලබාදීමට</t>
  </si>
  <si>
    <t>Suppling Materials for  building materials to construct the Sangawasa building at Gothami Vihara in Jambugasmulla</t>
  </si>
  <si>
    <t>2018/DCB/WR/MAHA/43</t>
  </si>
  <si>
    <t>මහරගම බුවනෙකබා මහා විද්‍යාලයේ සනීපාරක්ෂක හා පානීය ජල පහසුකම් ලබාගැනිම හා සංවර්ධනය.</t>
  </si>
  <si>
    <t>Development of sanitary and drinking water facilities at Buwanekaba Maha Vidyalaya, Maharagama</t>
  </si>
  <si>
    <t>2018/DCB/WR/MAHA/44</t>
  </si>
  <si>
    <t xml:space="preserve">හෙලන් රණවක ආරාමය කොට්ටාව පන්නිපිටිය සතරස්ථාන විහාරය සඳහා ද්‍රව්‍ය ආධාර ලබාදීම. </t>
  </si>
  <si>
    <t xml:space="preserve">Suppling Materials for  Helan Ranawaka Aramaya Kottawa </t>
  </si>
  <si>
    <t>2018/DCB/WR/MAHA/45</t>
  </si>
  <si>
    <t>2018/DCB/WR/MAHA/46</t>
  </si>
  <si>
    <t>පන්නිපිටිය මාලපල්ල විජයඝෝෂ විද්‍යාලය සනීපාරක්ෂක හා පානීය ජල පහසුකම් ලබා ගැනීම සංවර්ධනය</t>
  </si>
  <si>
    <t>2018/DCB/WR/MAHA/48</t>
  </si>
  <si>
    <t>2018/DCB/WR/MAHA/50</t>
  </si>
  <si>
    <t>මිරිහාන උතුර ජනතා මාවත අංක 03 සිට අංක 25 දක්වා පැති කාණු අලුත්වැඩියා කිරිම.</t>
  </si>
  <si>
    <t>2018/DCB/WR/MAHA/51</t>
  </si>
  <si>
    <t>ජම්බුගස්මුල්ල / ග්‍රා.නි.ව. -526 ඩී වලව්වත්ත පාරේ අංක 43/11 නිවාස වලට පිවිසෙන මාර්ගයට ඉන්ටලොක්ගල් ඇල්ලීම.</t>
  </si>
  <si>
    <t>2018/DCB/WR/MAHA/52</t>
  </si>
  <si>
    <t>පමුණුව පොල්වත්ත මාර්ගයේ ජෙප් ගාර්ඩන්ස් අසල කාණුවේ පැති බැම්ම සෑදීම</t>
  </si>
  <si>
    <t>2018/DCB/WR/MAHA/53</t>
  </si>
  <si>
    <t>කොට්ටාව ආනන්ද විද්‍යාලයේ ගොඩනැගිලි හා පන්ති කාමර අලුත් වැඩියා කිරිම</t>
  </si>
  <si>
    <t>2018/DCB/WR/MAHA/54</t>
  </si>
  <si>
    <t>කොට්ටාව දකුණ හේනවත්ත පාර කොන්ක්‍රීට් දමා සංවර්ධනය කිරිම.</t>
  </si>
  <si>
    <t>2018/DCB/WR/MAHA/55</t>
  </si>
  <si>
    <t>තලවතුගොඩ පන්නිපිටිය පාර, වරිපනම් අංක 519/2 නිවස පිටුපස කාණුවේ ඉතිරි කොටස සෑදීම.</t>
  </si>
  <si>
    <t>Making the rest of the drain behind the Assessment No. 519/2 house at Pannipitiya Road, Thalawathugoda</t>
  </si>
  <si>
    <t>2018/DCB/WR/MAHA/56</t>
  </si>
  <si>
    <t>දෙපානම වීර මාවත එක්සත් පොදු සේවා සමිතියේ ගොඩනැගිල්ල ඉදි කිරිම.</t>
  </si>
  <si>
    <t>Construction of the building Depanama Weera Mawatha Building of the Podusewa Soecity</t>
  </si>
  <si>
    <t>2018/DCB/WR/MAHA/57</t>
  </si>
  <si>
    <t>පමුණුව විහාර මාවතේ අතුරු මාර්ගයේ සිට කුඹුරු යායට බැසීමට ඇති ස්ථානයට කොන්ක්‍රීට් ලෑලි දැමීමට</t>
  </si>
  <si>
    <t>2018/DCB/WR/MAHA/58</t>
  </si>
  <si>
    <t>බොරැල්ල පාර පොල්වත්ත හංදිය අංක 225 නිවස අසලින් ඇති මාර්ගය කොන්ක්‍රීට් දමා සංවර්ධනය කිරිම</t>
  </si>
  <si>
    <t>2018/DCB/WR/MAHA/59</t>
  </si>
  <si>
    <t>මහරගම ධර්මාශෝක විද්‍යාලයේ ගොඩනැගිලි හා පන්ති කාමර අලුත්වැඩියා කටයුතු කිරිම.</t>
  </si>
  <si>
    <t>Repairing of buildings and class rooms 
Dharmasoka College, Maharagama</t>
  </si>
  <si>
    <t>2018/DCB/SS/MAHA/60</t>
  </si>
  <si>
    <t>මහරගම ප්‍රාදේශීය ලේකම් කොට්ඨාශයේ ස්වයං රැකියා අපේක්ෂිත කාන්තාවන්ට වෘත්තීය පුහුණුව ලබා දිම(එම්බ්රො යිඩර් කුෂන් කවර.ළදරු බැග් සහ නැපි දමන බෑග්,වොල් හැන්ගර්,එම්බෝයිඩර් බෑග්,නෝමල් කුෂන් කවර,එම්බෝයිඩර් පැන්සල් කවර)</t>
  </si>
  <si>
    <t>Career training for self-employed women in Maharagama Divisional Secretariat Division (Embroidery cushion covers, cufflinks and napkin bags, hang hanger, embroidery bags, nominal cushion covers, embossed pencil covers)</t>
  </si>
  <si>
    <t>2018/DCB/SS/MAHA/61</t>
  </si>
  <si>
    <t xml:space="preserve">මහරගම ප්‍රාදේශීය ලේකම් කොට්ඨාශයේස්වයං රැකියා අපේක්ෂිත කාන්තාවන්ට වෘත්තීය පුහුණුව ලබා දිම(මුද්රිකත රෙදි බෑග්,මල් සැකසිම,ළමා බෑග්,පෑචිචර්ක් කුෂන් කවර ,සැකසිමවෝල් පොකට්,මාර්කටින් බෑග්,) 
</t>
  </si>
  <si>
    <t>Career training for self-employed women in Maharagama Divisional Secretariat Division  Woven Fabric Bags, Floral Bags, Children's Bags, Casual Cushion Covers, Process Marks, Pocket Bags</t>
  </si>
  <si>
    <t>2018/DCB/SS/MAHA/62</t>
  </si>
  <si>
    <t>මහරගම ප්‍රාදේශීය ලේකම් කොට්ඨාශයේස්වයං රැකියා අපේක්ෂිත කාන්තාවන්ට වෘත්තීය පුහුණුව ලබා දිම(කැෂුවල් බෑග්,ළදරු කුයිලට්,පැන්සල් කවර,ටේබල් රනර්,වෝල් හැන්ගර්,සොෆ්ට් ටෝයි)</t>
  </si>
  <si>
    <t>Career training for self-employed women in Maharagama Divisional Secretariat Division  Casual bags, baby shirts, pencil covers, tapestry rollers, wall hangers, soft toys</t>
  </si>
  <si>
    <t>2018/DCB/WR/MAHA/63</t>
  </si>
  <si>
    <t>මහරගම ප්‍රාදේශිය ලේකම් කාර්යාලයේ ලියාපදංචි (නිර්දේශ කරනු ලබන) සමිති සඳහා අවශ්‍ය භාණ්ඩ උපකරණ සහ හෝ ද්‍රව්‍ය ලබාදීම සඳහා</t>
  </si>
  <si>
    <t>Supplying necessary equipment or materials for the registered (recommended) societies in the Divisional Secretariat, Maharagama</t>
  </si>
  <si>
    <t>2018/DCB/DG/MAHA/64</t>
  </si>
  <si>
    <t>ගොඩිගමුව ජන සහන පදනම සඳහා ශබ්ද විකාශන යන්ත්‍රයට අවශ්‍ය JBL-SRX 712 වර්ගයේ මොනිටර් (බෆර්) 3ක් ලබාදීම සහ ප්ලාස්ටික් පුටු ලබාදීම.</t>
  </si>
  <si>
    <t>Supplying 3 no JBL-SRX Moniter (Baffer)s for Sound system and  plastic chairs for Godigamuwa Jana Sahana Foundation</t>
  </si>
  <si>
    <t>2018/DCB/WR/MAHA/65</t>
  </si>
  <si>
    <t>කෝට්ටේ මාදිවෙල පිහිටි ශ්‍රී ඥාණානන්ද බෞද්ධ මධ්‍යස්ථානය ඉදිකිරිම සහ සංවර්ධනය සඳහා ද්‍රව්‍ය ආධාර ලබාදීම.</t>
  </si>
  <si>
    <t xml:space="preserve">Supplying necessary materials for developing and constraction Ganananda Buddisht Center Madiwela, Kotte  </t>
  </si>
  <si>
    <t>BG</t>
  </si>
  <si>
    <t>2018/DCB/BG/MAHA/66</t>
  </si>
  <si>
    <t>ගංගොඩවිල අනොන්‍යාධාර සමිතියට පුටු ලබාදීම</t>
  </si>
  <si>
    <t>Supplying plastic chairs for Anonyadhara Samithiya Gangodawilla</t>
  </si>
  <si>
    <t>2018/DCB/WW/MAHA/67</t>
  </si>
  <si>
    <t>ප්‍රගතිපුර ආරාමය පාර පළමු පටුමග (වීර මහතාගේ ගරාජය අසල) පැති කාණුව සාදා කොන්ක්‍රීට් දැමීම</t>
  </si>
  <si>
    <t>Concreting the side drain near First Lane (near the Mr. Weera Garage ) at Pragathipura Aramaya Road</t>
  </si>
  <si>
    <t>2018/DCB/WW/MAHA/70</t>
  </si>
  <si>
    <t>Suppling sports items and a Canapy Hut for Salalihini Sports Club</t>
  </si>
  <si>
    <t>2018/DCB/DGMAHA/72</t>
  </si>
  <si>
    <t>මහරගම ප්‍රාදේශීය ලේකම් කොට්ඨාශයේ දඹහේන ග්‍රා.නි වසමේ පිහිටි දඹහේන නිදහස් මිතුරු සවිය සමිති ගොඩනැගිල්ලේ ඉතිරි වැඩ සඳහා</t>
  </si>
  <si>
    <t>Remains for the rest of the work at Dambahena Free Mithuru Saviya Community Building in Dambahena GN Division in Maharagama Divisional Secretariat Division</t>
  </si>
  <si>
    <t>2018/DCB/DG/MAHA/73</t>
  </si>
  <si>
    <t>මහරගම ප්‍රාදේශීය ලේකම් කොට්ඨාශයේ දෙපානම ග්‍රා.නි වසමේ පවතින ගලඋඩ ශ්‍රී ධර්මවිජය විහාරස්ථානයේ ඉදිවෙන දාන ශාලාව සහිත ගිනිහල් ගේ ඉතිරිවැඩ සඳහා අවශ්‍ය ද්‍රව්‍යමය ආධාර ලබාදීම.</t>
  </si>
  <si>
    <t>Supplying necessary financial assistance for the fires of the Galauda Sri Dharmavijaya Viharaya in the Grama Niladhari Division of the Maharagama Divisional Secretariat.</t>
  </si>
  <si>
    <t>2018/DCB/RW/MAHA/74</t>
  </si>
  <si>
    <t xml:space="preserve">සමස්ත ලංකා දසසිල් මාතා සංගමය මුලස්ථානය මාදිවෙල ගේට්ටු කාණු දෙක සාදා යකඩ ගේට්ටුවක් දමා තාප්පයේ කොටසක් බැඳිම. </t>
  </si>
  <si>
    <t>Building the two gates and puts an iron gate and a section of the wall at The All Ceylon Dasasil Matha Selection Association headquarters,Madiwela</t>
  </si>
  <si>
    <t>2018/DCB/IW/MAHA/75</t>
  </si>
  <si>
    <t>කෝට්ටේ මාදිවෙල ප්‍රගතිපුර ස්ටැන්ලි තිලකරත්න මාවතේ ප්‍රගතිපුර එක්සත් අන්‍යොධාර සමිති ගොඩනැගිල්ල සංවර්ධනය කිරිම.</t>
  </si>
  <si>
    <t>Development of United Nations Building Society Building at Pragathipura, Stanley Thilakerathne Mawatha,Kotte, Madiwela.</t>
  </si>
  <si>
    <t>2018/DCB/WR/MAHA/76</t>
  </si>
  <si>
    <t>නාවින්න මිලේනියම් පෙර පාසල සඳහා උපකරණ ලබා ගැනීම</t>
  </si>
  <si>
    <t>Suppling equipment for Navinna Millenium Pre School</t>
  </si>
  <si>
    <t>2018/DCB/WR/MAHA/78</t>
  </si>
  <si>
    <t>කොට්ටාව හොරහේන පාර අංක 157/5 ජී සිට 157/5 දක්වා කාණුව හා මාර්ගය සංවර්ධනය කිරිම.</t>
  </si>
  <si>
    <t>Development of Drainage and Road No. 157/7 G to 157/5 at Horahena Road  Kottawa .</t>
  </si>
  <si>
    <t>ගංගොඩවිල රබර්වත්ත පාර, සුහද මිතුරු හවුල සංවිධානයට ඇඳි රහිත ප්ලාස්ටික් පුටු ලබාදීම.</t>
  </si>
  <si>
    <t>DS</t>
  </si>
  <si>
    <t>UC</t>
  </si>
  <si>
    <t>DE</t>
  </si>
  <si>
    <t>EZ</t>
  </si>
  <si>
    <t>Requirements Not Called  ඇස්තමේන්තු කැඳවු</t>
  </si>
  <si>
    <t xml:space="preserve"> මිල ගණක් කැඳවු Requirements Called</t>
  </si>
  <si>
    <t xml:space="preserve"> මිල ගණක් කැඳවු  Qutation called</t>
  </si>
  <si>
    <t>මහරගම පන්සල පාර මහරගම බෞද්ධ විද්‍යාලයේ අළුත්වැඩියා කටයුතු කිරිම.</t>
  </si>
  <si>
    <t>මහරගම විද්‍යාකර බාලිකා විද්‍යාලීය ආදි ශිෂ්‍යා සංගමය වෙත කැනපි හට් හා ප්ලාස්ටික් පුටු ලබාගැනීම.</t>
  </si>
  <si>
    <t>මහාමේඝ උද්‍යාන සුභ සාධක සංගමය සඳහා අවශ්‍ය හට් (අමානෝ වර්ගයේ) පුටු මිලදී ගැනීම සඳහා</t>
  </si>
  <si>
    <t>The road leading to Tisarana Elders Home in front of 496 E Kottawa Maha Handa</t>
  </si>
  <si>
    <t>Development of Rukmale East Rukkale temple on the road on the right side of the road (near the road of Jayasena Wickramarachchi's house)</t>
  </si>
  <si>
    <t>Installation of water taps for selected locations within the school for the drinking water requirement of the children of Dharmapala Vidyalaya, Pannipitiya.</t>
  </si>
  <si>
    <t>Rukmale Housing Scheme Development of the first 35 km long road from 35 Km. 52 houses.</t>
  </si>
  <si>
    <t>Developed using a shoe hook with tar Access road from No 1472/19 Delgahawaththa road</t>
  </si>
  <si>
    <t>Concreting of 23/6 houses near Madiwela, Welisipura.</t>
  </si>
  <si>
    <t>Completion of community hall building at Rukmalee Nandudeniya funeral welfare society</t>
  </si>
  <si>
    <t xml:space="preserve">Concreting of the road at No. 56/13 in front of the Galwala Watta Mirihana South </t>
  </si>
  <si>
    <t>Completion of the protection of the borders of the Kottawa Vidyalaya school play ground</t>
  </si>
  <si>
    <t>Construction of Acivity Room  of the temple road, Maharagama Buddhist Primary school</t>
  </si>
  <si>
    <t>Reconstruction of class rooms at Presiden's Collage, Maharagama</t>
  </si>
  <si>
    <t xml:space="preserve">Development of sanitary and drinking water facilities at Malapalla Vijayagosha Vidyalaya, </t>
  </si>
  <si>
    <t>Repairs of side drainage lines from 03 to 25 up to Mirihana North</t>
  </si>
  <si>
    <t>Paving interlock Interlocking the way to the access road 43A DW Walawwaththa Jambugasmulla / GND -526D.</t>
  </si>
  <si>
    <t>Construction of the Side wall   Jepard Gardens near Polonwatta Road</t>
  </si>
  <si>
    <t>Repairing buildings and class rooms at Ananda College, Kottawa</t>
  </si>
  <si>
    <t xml:space="preserve">Concreting and Developing Henawatta Road Kottawa South </t>
  </si>
  <si>
    <t>Concrete planks to the land to the paddy land by the by road from Pamunuwa Vihara Mawatha</t>
  </si>
  <si>
    <t>Udahamulla Welfare Society</t>
  </si>
  <si>
    <t>Repairing of child and maternity clinic at Udahamulla Kumbukgaha Pokuna road.</t>
  </si>
  <si>
    <t>Prathiba Senior Cetizen Organization Kottawa West</t>
  </si>
  <si>
    <t>Senior Cetizen Committee Mirihana South</t>
  </si>
  <si>
    <t>Suhadha Adult SocietyThalawathugoda west</t>
  </si>
  <si>
    <t>Dabahena Govi Sanvidanaya</t>
  </si>
  <si>
    <t>Jambugassmulla Grama Sanwardana Samitiya</t>
  </si>
  <si>
    <t>2018.07.13</t>
  </si>
  <si>
    <t>Length M</t>
  </si>
  <si>
    <t>Concreting and developing Boralla Road near Polwatte junction, No. 225, house, road</t>
  </si>
  <si>
    <t>Decentralized Capital Budget Programme</t>
  </si>
  <si>
    <t>2018/DCB/AD/MAHA/79</t>
  </si>
  <si>
    <t>මහරගම ප්‍රා.ලේ කොට්ඨාශයේ මහරගම පන්සල පාරේ දඹහේන ග්‍රා.නි වසමේ අස්හාරියා මුස්ලිම් පල්ලියට අවශ්‍ය උපකරණ ලබාදීම.</t>
  </si>
  <si>
    <t>2018/DCB/AD/MAHA/80</t>
  </si>
  <si>
    <t>මහරගම ප්‍රා.ලේ කොට්ඨාශයේ කොට්ටාව නැගෙනහිර සිරිමල්වත්ත සුහද මිතුරු සුබසාධක සමිතියට හට් පුටු ලබාදීම.</t>
  </si>
  <si>
    <t>Completion of the Welfare Society of Wakada Road, Galawila, Malpalla</t>
  </si>
  <si>
    <t xml:space="preserve">Supplying Canapy and chairs for Sirimalwatta Suhada Mithuru Subasadaka Samitiya, Kottawa East  in Maharagama Divisional Secretariat Division  </t>
  </si>
  <si>
    <t>527C Maharagama West</t>
  </si>
  <si>
    <t xml:space="preserve">525 B Udahamulla Wast </t>
  </si>
  <si>
    <t>530 Maharagama Twon</t>
  </si>
  <si>
    <t>493B Thalawathugoda East</t>
  </si>
  <si>
    <t>525 A Udahamulla East</t>
  </si>
  <si>
    <t>531 Pannipitiya North</t>
  </si>
  <si>
    <t>527 B Maharagama East</t>
  </si>
  <si>
    <t>496 E Liyanagoda</t>
  </si>
  <si>
    <t>497A Rukmale East</t>
  </si>
  <si>
    <t>532 Godigamuwa North</t>
  </si>
  <si>
    <t>497 Rukmale West</t>
  </si>
  <si>
    <t>496 B Kottawa Town</t>
  </si>
  <si>
    <t>497 B Rukmale East</t>
  </si>
  <si>
    <t xml:space="preserve">496 C Kottawa North </t>
  </si>
  <si>
    <t>529 A Depanama</t>
  </si>
  <si>
    <t>524 Madewella</t>
  </si>
  <si>
    <t xml:space="preserve"> 525 Thalapathpitiya</t>
  </si>
  <si>
    <t>523 A Mirihana South</t>
  </si>
  <si>
    <t>527 C Maharagama West</t>
  </si>
  <si>
    <t>498 B Malapalla West</t>
  </si>
  <si>
    <t>496 A Kottawa East</t>
  </si>
  <si>
    <t xml:space="preserve">528 A Dambahena </t>
  </si>
  <si>
    <t>498 Malapalla East</t>
  </si>
  <si>
    <t>532 B  Godigamuwa South</t>
  </si>
  <si>
    <t xml:space="preserve">530 Maharagama Town  </t>
  </si>
  <si>
    <t>493 A  Thalawathugoda west</t>
  </si>
  <si>
    <t xml:space="preserve">524 Madiwela </t>
  </si>
  <si>
    <t>526 D Jambugasmulla</t>
  </si>
  <si>
    <t>496 Kottawa South</t>
  </si>
  <si>
    <t>532 C 
Wattegedara</t>
  </si>
  <si>
    <t>528 Pamunuwa</t>
  </si>
  <si>
    <t>523 Mirihana North</t>
  </si>
  <si>
    <t>529 Polwatta</t>
  </si>
  <si>
    <t>528 A Depanama</t>
  </si>
  <si>
    <t>526 D Gangodawila</t>
  </si>
  <si>
    <t>532 C
Wattegedara</t>
  </si>
  <si>
    <t xml:space="preserve">Supplying Necessary equipment to the AI shariya Mosque Church at Temple Road, Maharagama in Dabahena GN Division in Maharagama Divisional Secretariat Division  </t>
  </si>
  <si>
    <t>A  ඇස්තමේන්තු කැඳවු</t>
  </si>
  <si>
    <t>ii ප්‍රතිපාදන කැඳවු</t>
  </si>
  <si>
    <t>iii මිල ගණන් කැඳවු</t>
  </si>
  <si>
    <t>C වැඩ ආරම්භ කරන ලද</t>
  </si>
  <si>
    <t>D භාණ්ඩ ඇණවුම් කල</t>
  </si>
  <si>
    <t>2018.07.23</t>
  </si>
  <si>
    <t xml:space="preserve">Supplying Hut (AMANO type) and chairs for the Welfare Society at Mahagem Gardens </t>
  </si>
  <si>
    <t>2018.07.12</t>
  </si>
  <si>
    <t>රුක්මලේ රුක්මලේ පන්සල පාරේ දකුණට ඇති පළමු අතුරු පාර (ජයසේන වික්‍රමාරච්චි මහතාගේ නිවස අසලින් ඇති මාර්ගය ) සංවර්ධනය කිරීම</t>
  </si>
  <si>
    <t xml:space="preserve"> Rukmalee Nandudeniya Funeral Welfare Society</t>
  </si>
  <si>
    <t>2018.07.16</t>
  </si>
  <si>
    <t>ගලවිල මාලපල්ල වෑකඩ පාර  සුභ සාධක සමිති ගොඩනැගිල්ලේ වැඩ අවසන් කිරිම.</t>
  </si>
  <si>
    <t>2018.07.20</t>
  </si>
  <si>
    <t>Suhadha Adult Society Thalawathugoda west</t>
  </si>
  <si>
    <t xml:space="preserve">Suppling  Plastic chairs to the Suhada Mithuru Society,Rambawatta Road,  Guruwathawela </t>
  </si>
  <si>
    <t>2018.07.24</t>
  </si>
  <si>
    <t>School Development Society Chandrarathna Manawisinghe Vidyalaya.</t>
  </si>
  <si>
    <t>Finishing the  work at the teachers rest room at Chandrarathna Manawisinghe Vidyalaya.</t>
  </si>
  <si>
    <t>School Development Society Malapalla Vijayagosha Vidyalaya</t>
  </si>
  <si>
    <t>2018.07.18</t>
  </si>
  <si>
    <t>School Development Society Ananda College, Kottawa</t>
  </si>
  <si>
    <t>497 Rukemale West</t>
  </si>
  <si>
    <t>524 A Pragathipura</t>
  </si>
  <si>
    <t>498 Malapala East</t>
  </si>
  <si>
    <t>2018.07.19</t>
  </si>
  <si>
    <t>527 A Pathiragoda</t>
  </si>
  <si>
    <t>ගංගොඩවිල රබර්වත්ත කොළ කැඳ කඩය අසල මාර්ගයේ කාණු පද්ධතිය සකස් කිරිම</t>
  </si>
  <si>
    <t>526 B Gangodawila South</t>
  </si>
  <si>
    <t>Preparation of Drainage System at the Rubber Wattala Kendawaya Shop at Gangodawila</t>
  </si>
  <si>
    <t>2018/DCB/WR/MAHA/83</t>
  </si>
  <si>
    <t>පන්නිපිටිය උතුර ග්‍රාම නිලධාරි කොට්ඨාශයේ අඹගස් හතර සමනල ලී මෝල ඉදිරිපිටින් ඇති වතුර බැස යන පොදු කාණුවේ ඉතිරි කොටස කොන්ක්‍රීට් කර සැකසීම.</t>
  </si>
  <si>
    <t xml:space="preserve">Plastic Chairs with Arm (13) Canopy Hut 10*10 (01) Steel Cupboard (01)
</t>
  </si>
  <si>
    <t>Nilkamal Eswaran Plastics (Pvt)Ltd. / Excelent Hut Center / Sri Lanka State Trading (Generel) Corporation</t>
  </si>
  <si>
    <t>2018.08.13</t>
  </si>
  <si>
    <t>Completion of the Sangawasa building at Sri Bauddaramaya, Thalawathugoda.</t>
  </si>
  <si>
    <t>Vihara Karya Sadaka Sri Bauddaramaya</t>
  </si>
  <si>
    <t xml:space="preserve">Plastic Chairs with Arm Less (44) / Steel Cupboard with Glass  (01)
</t>
  </si>
  <si>
    <t>Nilkamal Eswaran Plastics (Pvt)Ltd. / Prabath Steel Furnitures</t>
  </si>
  <si>
    <t>Maharagama East, Pamunu Jayanthi Mawatha no. From the 50/4 house up to Jayanthi Mawatha</t>
  </si>
  <si>
    <t xml:space="preserve">Plastic Chairs with Arm Less (47) 
</t>
  </si>
  <si>
    <t>Nilkamal Eswaran Plastics (Pvt)Ltd.</t>
  </si>
  <si>
    <t>School Development Society Vidyadana Maha Vidyalaya</t>
  </si>
  <si>
    <t>2018.08.15</t>
  </si>
  <si>
    <t xml:space="preserve">Plastic Chairs Arm Less (132) /Plastic Chairs with Arm (50)/Canopy Hut 10*15 (02) Steel Cupboard   (02)
</t>
  </si>
  <si>
    <t>Nilkamal Eswaran plastics (Pvt)Ltd/Excelent Hut Center/Sri Lanka State Trading (Generel) Corporation</t>
  </si>
  <si>
    <t>Sri Lanka State Trading (Generel) Corporation</t>
  </si>
  <si>
    <t>School Development Society  Presiden's Collage, Maharagama</t>
  </si>
  <si>
    <t>Daham Pasal Dev. School, Eeyamperuwa Gangathilaka Viharaya</t>
  </si>
  <si>
    <t>2018.07.31</t>
  </si>
  <si>
    <t>KGK Hardware Center</t>
  </si>
  <si>
    <t>2018.08.08</t>
  </si>
  <si>
    <t>2018.08.07</t>
  </si>
  <si>
    <t>Senehasa Elderst Organization</t>
  </si>
  <si>
    <t xml:space="preserve">Supplying kanapi hut for OBA of theVidyakara Balika Maharagama </t>
  </si>
  <si>
    <t>Kottawa East Grama Sanwardana Samithiya</t>
  </si>
  <si>
    <t>2018.08.16</t>
  </si>
  <si>
    <t>Depanama Weera MawathaEksath Podu Sewa Samithiya</t>
  </si>
  <si>
    <t>Niddahasa Mithuru Saviya</t>
  </si>
  <si>
    <t>2018.08.01</t>
  </si>
  <si>
    <t>2018.08.17</t>
  </si>
  <si>
    <t>Concreted and reconstructed the rest of the drainage water from the Ambagas Hathara, Pannipitiya North, in front of the Samanala timber mill.</t>
  </si>
  <si>
    <t xml:space="preserve">Division Maharagama Divisional Secretariat </t>
  </si>
  <si>
    <t>ස්වයං රැකියා අපේක්ෂිත අඩු ආදායම්ලාභී රැකියා විරහිත කාන්තාවන් පළමු කණ්ඩායම සඳහා සුපවේදී පාඨමාලාවක් පැවැත්වීම</t>
  </si>
  <si>
    <t>ස්වයං රැකියා අපේක්ෂිත අඩු ආදායම්ලාභී රැකියා විරහිත කාන්තාවන් දෙවන කණ්ඩායම සඳහා සුපවේදී පාඨමාලාවක් පැවැත්වීම</t>
  </si>
  <si>
    <t>ස්වයං රැකියා අපේක්ෂිත අඩු ආදායම්ලාභී රැකියා විරහිත කාන්තාවන් තෙවන කණ්ඩායම සඳහා සුපවේදී පාඨමාලාවක් පැවැත්වීම</t>
  </si>
  <si>
    <t>Conducting a Cookery Course for self-employing low income earning women - 1st Bach</t>
  </si>
  <si>
    <t>Conducting a Cookery Course for self-employing low income earning women - 2nd Bach</t>
  </si>
  <si>
    <t>Conducting a Cookery Course for self-employing low income earning women - 3rd  Bach</t>
  </si>
  <si>
    <t>2018/DCB/WR/MAHA/84</t>
  </si>
  <si>
    <t>2018/DCB/WR/MAHA/85</t>
  </si>
  <si>
    <t>2018/DCB/BG/MAHA/82</t>
  </si>
  <si>
    <t>සි / ස උඩහමුල්ල සුභ සාධක සමිති ශාලා පරිශ්‍රය තුල ඇතුරුම් ගල් අල්ලා සකස් කිරීම.  අංක 41 කුඹුක්ගහපොකුණ පාර උඩහමුල්ල නුගේගොඩ</t>
  </si>
  <si>
    <t>2018/DCB/BG/MAHA/81</t>
  </si>
  <si>
    <t>2018.09.03</t>
  </si>
  <si>
    <t>2018.09.14</t>
  </si>
  <si>
    <t>AM</t>
  </si>
  <si>
    <t>2018/DCB/NLAM/MAHA/87</t>
  </si>
  <si>
    <t>මහරගම ආනන්ද මෛත්‍රී මාවතේ 11 වන පටුමගෙහි කන්ද උඩ බිම ( පළමුවෙන්ම දකුණු අතට ඇති පටුමග) ඉතිරි කොටස ප්‍රතිසංස්කරණය සඳහා</t>
  </si>
  <si>
    <t>With TAX (Rs) (VAT , NBT</t>
  </si>
  <si>
    <t>2018.09.20</t>
  </si>
  <si>
    <t>2018.08.29</t>
  </si>
  <si>
    <t>2018.10.04</t>
  </si>
  <si>
    <t>Nilkamal Eswaran Plastics (Pvt)Ltd./ Excelent Hut Center</t>
  </si>
  <si>
    <t>2018.09.07</t>
  </si>
  <si>
    <t>2018.10.5</t>
  </si>
  <si>
    <t>2018.08.14</t>
  </si>
  <si>
    <t>Sri Pubudu Elders Organization</t>
  </si>
  <si>
    <t>2018.09.05</t>
  </si>
  <si>
    <t xml:space="preserve">Plastic Chairs with Arm  (23)
</t>
  </si>
  <si>
    <t>Nilkamal Eswaran Pvt. Ltd.</t>
  </si>
  <si>
    <t>Sri Bodi Elders Society</t>
  </si>
  <si>
    <t>2018.10.05</t>
  </si>
  <si>
    <t xml:space="preserve">
Rehabilitation of the 11th lane of Ananda Maithree Mawatha, Maharagama (first lane of the right).</t>
  </si>
  <si>
    <t>Plastic Chair Arm Less (37)</t>
  </si>
  <si>
    <t>School Development Society</t>
  </si>
  <si>
    <t>2018.10.02</t>
  </si>
  <si>
    <t>2018.08.20</t>
  </si>
  <si>
    <t>2018.08.31</t>
  </si>
  <si>
    <t>Repairs to Maharagama Buddhist College, Maharagama Temple Road.</t>
  </si>
  <si>
    <t>WW</t>
  </si>
  <si>
    <t>රුක්මලේ ක්‍රීඩා සමාජයට ක්‍රීඩා භාණ්ඩ හා කැනපියක් ලබාදීම.</t>
  </si>
  <si>
    <t>කොට්ටාව ධර්මපාල විද්‍යාලීය බටහිර තූර්ය වාදක කණ්ඩායමට උපකරණ ලබාදීම.</t>
  </si>
  <si>
    <t xml:space="preserve">
Giving equipments to the western band of Kottawa Dharmapala Vidyalaya.</t>
  </si>
  <si>
    <t>2018/DCB/WW/MAHA/88</t>
  </si>
  <si>
    <t>2018/DCB/Wr/MAHA/89</t>
  </si>
  <si>
    <t>මහරගම ප්‍රාදේශිය ලේකම් කාර්යාලයේ ලියාපදංචි සමිති සඳහා අවශ්‍ය භාණ්ඩ උපකරණ ලබාදීම (දෙවන අදියර)</t>
  </si>
  <si>
    <t>2018.11.02</t>
  </si>
  <si>
    <t>2018.11.14</t>
  </si>
  <si>
    <t>Rukmalgama Senior Citizens Committee</t>
  </si>
  <si>
    <t>Supplying necessary equipment or materials for the registered (recommended) societies in the Divisional Secretariat, Maharagama ii Stage</t>
  </si>
  <si>
    <t>2018.10.13</t>
  </si>
  <si>
    <t>Physical and Financial Progress of the Month of 31st December -  2018</t>
  </si>
  <si>
    <t>School Development Society, Dharmapala Vidyalaya</t>
  </si>
  <si>
    <t>Malapalla East West Sumedha Senior Citezen Society</t>
  </si>
  <si>
    <t>Viharastha Dayaka Sabawa Nalandaramaya</t>
  </si>
  <si>
    <t>Agrasara Mithuru Sansadaya</t>
  </si>
  <si>
    <t>Eksath Annoyadaea Samithiya, Pagathipura</t>
  </si>
  <si>
    <t>Jambugasmulla Grama Snwardana Samithiya</t>
  </si>
  <si>
    <t>Senior Cetizen Committee Pannipitiya North</t>
  </si>
  <si>
    <t>Senior Cetizen Commeety - Maharagama East</t>
  </si>
  <si>
    <t>Lallans Sport Goods/ Suwarnakalum Group (Pvt) Ltd;</t>
  </si>
  <si>
    <t>Lallans Sport Goods / Nilkamal Eswaran Pvt. Ltd.</t>
  </si>
  <si>
    <t>Amano Hut 10*20 (01) Plastic  Chair with Arm (15)</t>
  </si>
  <si>
    <t>Plastic Chairs With Arms (83)</t>
  </si>
  <si>
    <t>Captain Sport  / AM Sport / JAC Sport</t>
  </si>
  <si>
    <t>Diesel Generator (01)</t>
  </si>
  <si>
    <t>General Enterprises</t>
  </si>
  <si>
    <t>Sqr.</t>
  </si>
  <si>
    <t xml:space="preserve">L 148.78 </t>
  </si>
  <si>
    <t>2018.11.16</t>
  </si>
  <si>
    <t>2018.10.23</t>
  </si>
  <si>
    <t>2018.11.07</t>
  </si>
  <si>
    <t>Sarana Samajaya</t>
  </si>
  <si>
    <t>2018.12.06</t>
  </si>
  <si>
    <t>Sqs</t>
  </si>
  <si>
    <t>6.22 Sqs</t>
  </si>
  <si>
    <t>2018.10.10</t>
  </si>
  <si>
    <t>2018.12.10</t>
  </si>
  <si>
    <t>L 59.45</t>
  </si>
  <si>
    <t>Niroshan Trading Enterproses</t>
  </si>
  <si>
    <t>Desk (05) Bench (06)</t>
  </si>
  <si>
    <t>2018.12.04</t>
  </si>
  <si>
    <t>30.49M</t>
  </si>
  <si>
    <t>STC / Nilkamal Eswaran Plastics (Pvt.) Ltd ; / Lalans Sport/DMS Solutions Lanka</t>
  </si>
  <si>
    <t>2018.11.26</t>
  </si>
  <si>
    <t>Canopy Hut 15*20 (01) / Projector (01)/Plastic Chair with Arm (112)/ Steel Cubord (01)</t>
  </si>
  <si>
    <t>2018.09.18</t>
  </si>
  <si>
    <t>2018.12.26</t>
  </si>
  <si>
    <t>Volleyball (1)/Volleyball  (1)/net Netball  (1)/ Badminton racket(3)/ Badminton shuttle cox (2) / Bat (5)/ Wiket set 92)/football(1)/ Chessboard (2) /Carrom Board(1)/ Dam Bode(1)</t>
  </si>
  <si>
    <t>2017.10.16</t>
  </si>
  <si>
    <t>30.49 M</t>
  </si>
  <si>
    <t>2018.10.16</t>
  </si>
  <si>
    <t>2018.10.22</t>
  </si>
  <si>
    <t>Steel Cupboard (15)</t>
  </si>
  <si>
    <t>Plastic Chairs with Arm Less (152) Plastic Chairs with Arm (25) Canopy Hut 10*15 (03)</t>
  </si>
  <si>
    <r>
      <rPr>
        <sz val="9"/>
        <rFont val="Times New Roman"/>
        <family val="1"/>
      </rPr>
      <t xml:space="preserve">Amano Hut </t>
    </r>
    <r>
      <rPr>
        <b/>
        <sz val="9"/>
        <rFont val="Times New Roman"/>
        <family val="1"/>
      </rPr>
      <t xml:space="preserve">10*20 </t>
    </r>
    <r>
      <rPr>
        <sz val="9"/>
        <rFont val="Times New Roman"/>
        <family val="1"/>
      </rPr>
      <t>Table Melamin</t>
    </r>
  </si>
  <si>
    <t>2018.12.28</t>
  </si>
  <si>
    <t>Cricket Bats (10)/Cricket  ball cans (08)/Wiket Set (10) / Carrom Board (02)/ Volleyball (02)  Badminton racket (05)</t>
  </si>
  <si>
    <t>Sq.ft</t>
  </si>
  <si>
    <t>2018.10.12</t>
  </si>
  <si>
    <t>2018.12.12</t>
  </si>
  <si>
    <t>2018.08.30</t>
  </si>
  <si>
    <t>2018..10.20</t>
  </si>
  <si>
    <t>12mm coil wire (65)/
10 millimeters of coil wire (185)
Pelen wire (100)
Binding wire (6Kg)
Wire nails 3 inches (3Kg)
The wire is 2 inches(5Kg)
Concrete Nails 215</t>
  </si>
  <si>
    <t>Cement (100 pk)
Sand (Cube 3)
Black stone 6 * 4 (Cube 9)
Concrete slab 3/4 '' (Cube 2)</t>
  </si>
  <si>
    <t>2018.11.21</t>
  </si>
  <si>
    <t xml:space="preserve">Length M </t>
  </si>
  <si>
    <t>L  13.11</t>
  </si>
  <si>
    <t>2018.10.20</t>
  </si>
  <si>
    <t>2018.10.15</t>
  </si>
  <si>
    <t>L  39.63</t>
  </si>
  <si>
    <t>2018.11.15</t>
  </si>
  <si>
    <t>2018.12.03</t>
  </si>
  <si>
    <t>L 25.95</t>
  </si>
  <si>
    <t>2018.12.24</t>
  </si>
  <si>
    <t>Plastic chairs with arm (75)  plastic chairs  without arm (1240) Cannipi Hut 15 * 10 (10)/Steel almari (01)/ Nescafé (01)/Laptop computers (01)/ Juki, High Speed ​​sewing machine)0(02)/ Rice Cooker (01)/Saspan KG 5 (02)/  Saspang K 10(02)/ Saspapan Kg 15 (02)/Gas stoves (05)/ Gas burner 03 (01)/Steel wardrobes (01)</t>
  </si>
  <si>
    <t>STC / Nilkamal Eswaran Plastics (Pvt.) Ltd ; / CIB / Abinandana / Singer Plus/ Prabath Pvt/ SL PSSCo-S L/ Kalupahana</t>
  </si>
  <si>
    <t>Sound monitor JBL-SRX 712 (02)/ With Arm Plastic Chairs (35)</t>
  </si>
  <si>
    <t xml:space="preserve">Sound Circle Enterprises/ Nilkamal Eswaran Plastics (Pvt.) Ltd </t>
  </si>
  <si>
    <t>Cement Bags (50)
Sand  Cube (02/
12mm coil wire (60)
10 millimeters of coil wire (60)</t>
  </si>
  <si>
    <t>2018.09.10</t>
  </si>
  <si>
    <t>201.10.05</t>
  </si>
  <si>
    <t>2018.11.01</t>
  </si>
  <si>
    <t>2018.10.08</t>
  </si>
  <si>
    <t>2018.04.24</t>
  </si>
  <si>
    <t>Sq.Ft</t>
  </si>
  <si>
    <t>300 Sq.ft</t>
  </si>
  <si>
    <t>2018.09.06</t>
  </si>
  <si>
    <t>2018.08.18</t>
  </si>
  <si>
    <t>2018.10.31</t>
  </si>
  <si>
    <t>Sq.M</t>
  </si>
  <si>
    <t>239Sq.M</t>
  </si>
  <si>
    <t>2018.11.10</t>
  </si>
  <si>
    <t>Grama Sanwardana Samithiya - Kottawa North</t>
  </si>
  <si>
    <t>388.45 Sq.M</t>
  </si>
  <si>
    <t>Depanama Wadihitiyo Sanwidanaya</t>
  </si>
  <si>
    <t>Sri bodi Elders Society</t>
  </si>
  <si>
    <t>100.25 Sq.ft 16.25 Sq.ft</t>
  </si>
  <si>
    <t>Madiwela Wadihiti Subasadaka Samitiya</t>
  </si>
  <si>
    <t>Sq.m</t>
  </si>
  <si>
    <t>478.80 sq.m</t>
  </si>
  <si>
    <t>Godigamuwa South Suhadha Waditi  Samithiya</t>
  </si>
  <si>
    <t>Pragathipura Eksath Sri Bodhi Wadihiti samitiya</t>
  </si>
  <si>
    <t>2018.08.28</t>
  </si>
  <si>
    <t xml:space="preserve"> Lalans Sport</t>
  </si>
  <si>
    <t>Sun Super Pvt. Ltd;</t>
  </si>
  <si>
    <t>Arm less Visitors chair</t>
  </si>
  <si>
    <t>2018.09.26</t>
  </si>
  <si>
    <t>2018.10.18</t>
  </si>
  <si>
    <t>Arm less Visitors chair (11) / Canopy (02)</t>
  </si>
  <si>
    <t>Sun Super Pvt. Ltd; / Excelent Hut</t>
  </si>
  <si>
    <t>Slides</t>
  </si>
  <si>
    <t>Saxophone/ Trampert</t>
  </si>
  <si>
    <t>Thammattam (02)/ Tambarin (05)/ Pantheru (02)/ Bongo ((01)/ Daula (01)</t>
  </si>
  <si>
    <t>10 * 15 Canopy Hut (01)/ Soft ball cans (22)/Carrom Board (02)/Crickets Handball (06)/ net (01) Badminton set (02)/Badminton shuttle cox(02)/ Badminton Net (01)/ Football (02)</t>
  </si>
  <si>
    <t>2018.10.01</t>
  </si>
  <si>
    <t xml:space="preserve">
Tor Steel -10 mm
Tor Steel - 12 mm
Mild Steel - 06 mm
Cement
Sand - plarar
Sand</t>
  </si>
  <si>
    <t>6.82 sqr.</t>
  </si>
  <si>
    <t>Steel Cupboard (01) Steel almirah (01) small
Pre-school chairs - wood (21)
Pre-school tables - tables (05)</t>
  </si>
  <si>
    <t>2018.11.11</t>
  </si>
  <si>
    <t>2018.11.27</t>
  </si>
  <si>
    <t>2018.12.02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</si>
</sst>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11"/>
      <color rgb="FF21212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name val="Iskoola Pota"/>
      <family val="2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rgb="FF212121"/>
      <name val="Cambria"/>
      <family val="1"/>
      <scheme val="major"/>
    </font>
    <font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color rgb="FF212121"/>
      <name val="Cambria"/>
      <family val="1"/>
      <scheme val="major"/>
    </font>
    <font>
      <b/>
      <sz val="11"/>
      <color theme="2"/>
      <name val="Times New Roman"/>
      <family val="1"/>
    </font>
    <font>
      <sz val="12"/>
      <color theme="2"/>
      <name val="Times New Roman"/>
      <family val="1"/>
    </font>
    <font>
      <b/>
      <sz val="9"/>
      <color theme="2"/>
      <name val="Times New Roman"/>
      <family val="1"/>
    </font>
    <font>
      <b/>
      <sz val="10"/>
      <color theme="2"/>
      <name val="Times New Roman"/>
      <family val="1"/>
    </font>
    <font>
      <sz val="12"/>
      <color rgb="FF212121"/>
      <name val="Times New Roman"/>
      <family val="1"/>
    </font>
    <font>
      <sz val="11"/>
      <name val="Calibri"/>
      <family val="2"/>
      <scheme val="minor"/>
    </font>
    <font>
      <sz val="9"/>
      <color rgb="FF212121"/>
      <name val="Times New Roman"/>
      <family val="1"/>
    </font>
    <font>
      <sz val="9"/>
      <color rgb="FF2F3432"/>
      <name val="Times New Roman"/>
      <family val="1"/>
    </font>
    <font>
      <sz val="10"/>
      <color rgb="FF212121"/>
      <name val="Times New Roman"/>
      <family val="1"/>
    </font>
    <font>
      <sz val="11"/>
      <name val="Iskoola Pot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28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/>
    <xf numFmtId="0" fontId="7" fillId="0" borderId="0" xfId="0" applyFont="1" applyFill="1"/>
    <xf numFmtId="0" fontId="10" fillId="0" borderId="0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3" fontId="10" fillId="2" borderId="0" xfId="1" applyFont="1" applyFill="1" applyBorder="1" applyAlignment="1">
      <alignment horizontal="left" vertical="center"/>
    </xf>
    <xf numFmtId="43" fontId="8" fillId="2" borderId="0" xfId="1" applyFont="1" applyFill="1" applyBorder="1"/>
    <xf numFmtId="0" fontId="3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0" fillId="0" borderId="0" xfId="0" applyFont="1" applyFill="1"/>
    <xf numFmtId="0" fontId="2" fillId="0" borderId="0" xfId="0" applyFont="1" applyFill="1"/>
    <xf numFmtId="0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2" borderId="0" xfId="0" applyFont="1" applyFill="1" applyBorder="1"/>
    <xf numFmtId="0" fontId="10" fillId="0" borderId="0" xfId="0" applyFont="1" applyFill="1" applyBorder="1" applyAlignment="1">
      <alignment horizontal="left"/>
    </xf>
    <xf numFmtId="0" fontId="19" fillId="0" borderId="0" xfId="0" applyFont="1"/>
    <xf numFmtId="0" fontId="23" fillId="0" borderId="0" xfId="0" applyFont="1" applyFill="1" applyBorder="1"/>
    <xf numFmtId="0" fontId="17" fillId="0" borderId="0" xfId="0" applyFont="1" applyFill="1" applyBorder="1"/>
    <xf numFmtId="0" fontId="4" fillId="0" borderId="2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23" fillId="0" borderId="10" xfId="0" applyFont="1" applyFill="1" applyBorder="1"/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/>
    <xf numFmtId="0" fontId="23" fillId="0" borderId="10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vertical="top"/>
    </xf>
    <xf numFmtId="0" fontId="23" fillId="0" borderId="11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19" fillId="0" borderId="0" xfId="0" applyFont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2" fillId="0" borderId="0" xfId="0" applyFont="1"/>
    <xf numFmtId="43" fontId="27" fillId="2" borderId="0" xfId="1" applyFont="1" applyFill="1"/>
    <xf numFmtId="0" fontId="27" fillId="0" borderId="0" xfId="0" applyFont="1"/>
    <xf numFmtId="0" fontId="23" fillId="0" borderId="1" xfId="0" applyFont="1" applyFill="1" applyBorder="1" applyAlignment="1">
      <alignment horizontal="center" vertical="center" wrapText="1"/>
    </xf>
    <xf numFmtId="43" fontId="23" fillId="2" borderId="1" xfId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9" fillId="0" borderId="1" xfId="0" applyFont="1" applyFill="1" applyBorder="1" applyAlignment="1">
      <alignment horizontal="left" vertical="center" wrapText="1"/>
    </xf>
    <xf numFmtId="0" fontId="3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5" xfId="0" applyFont="1" applyFill="1" applyBorder="1"/>
    <xf numFmtId="0" fontId="27" fillId="0" borderId="0" xfId="0" applyFont="1" applyBorder="1" applyAlignment="1">
      <alignment vertical="center"/>
    </xf>
    <xf numFmtId="0" fontId="2" fillId="0" borderId="0" xfId="0" applyFont="1" applyBorder="1"/>
    <xf numFmtId="0" fontId="27" fillId="0" borderId="0" xfId="0" applyFont="1" applyBorder="1"/>
    <xf numFmtId="0" fontId="2" fillId="0" borderId="15" xfId="0" applyFont="1" applyBorder="1"/>
    <xf numFmtId="0" fontId="2" fillId="2" borderId="0" xfId="0" applyFont="1" applyFill="1"/>
    <xf numFmtId="0" fontId="2" fillId="2" borderId="12" xfId="0" applyFont="1" applyFill="1" applyBorder="1"/>
    <xf numFmtId="0" fontId="2" fillId="2" borderId="13" xfId="0" applyFont="1" applyFill="1" applyBorder="1"/>
    <xf numFmtId="0" fontId="17" fillId="0" borderId="8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5" borderId="0" xfId="0" applyFont="1" applyFill="1"/>
    <xf numFmtId="43" fontId="27" fillId="5" borderId="0" xfId="1" applyFont="1" applyFill="1"/>
    <xf numFmtId="0" fontId="27" fillId="5" borderId="0" xfId="0" applyFont="1" applyFill="1"/>
    <xf numFmtId="0" fontId="30" fillId="0" borderId="0" xfId="0" applyFont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43" fontId="29" fillId="0" borderId="1" xfId="1" applyFont="1" applyFill="1" applyBorder="1" applyAlignment="1">
      <alignment horizontal="center" vertical="center"/>
    </xf>
    <xf numFmtId="0" fontId="9" fillId="0" borderId="1" xfId="0" applyFont="1" applyBorder="1"/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5" xfId="1" applyFont="1" applyFill="1" applyBorder="1" applyAlignment="1">
      <alignment vertical="center"/>
    </xf>
    <xf numFmtId="43" fontId="29" fillId="0" borderId="1" xfId="0" applyNumberFormat="1" applyFont="1" applyFill="1" applyBorder="1" applyAlignment="1">
      <alignment horizontal="center" vertical="center" wrapText="1"/>
    </xf>
    <xf numFmtId="43" fontId="2" fillId="0" borderId="5" xfId="1" applyFont="1" applyBorder="1" applyAlignment="1">
      <alignment vertical="center"/>
    </xf>
    <xf numFmtId="43" fontId="2" fillId="0" borderId="1" xfId="1" applyFont="1" applyBorder="1" applyAlignment="1">
      <alignment horizontal="center" vertical="center" wrapText="1"/>
    </xf>
    <xf numFmtId="43" fontId="29" fillId="0" borderId="1" xfId="1" applyFont="1" applyFill="1" applyBorder="1" applyAlignment="1">
      <alignment horizontal="center" vertical="center" wrapText="1"/>
    </xf>
    <xf numFmtId="43" fontId="29" fillId="0" borderId="5" xfId="1" applyFont="1" applyFill="1" applyBorder="1" applyAlignment="1">
      <alignment vertical="center"/>
    </xf>
    <xf numFmtId="43" fontId="29" fillId="0" borderId="1" xfId="1" applyFont="1" applyFill="1" applyBorder="1" applyAlignment="1">
      <alignment vertical="center"/>
    </xf>
    <xf numFmtId="43" fontId="29" fillId="0" borderId="1" xfId="1" applyFont="1" applyFill="1" applyBorder="1" applyAlignment="1">
      <alignment vertical="center" wrapText="1"/>
    </xf>
    <xf numFmtId="43" fontId="29" fillId="0" borderId="5" xfId="1" applyFont="1" applyFill="1" applyBorder="1" applyAlignment="1">
      <alignment vertical="center" wrapText="1"/>
    </xf>
    <xf numFmtId="43" fontId="2" fillId="0" borderId="1" xfId="1" applyFont="1" applyBorder="1" applyAlignment="1">
      <alignment horizontal="center" vertical="center"/>
    </xf>
    <xf numFmtId="4" fontId="2" fillId="0" borderId="5" xfId="0" applyNumberFormat="1" applyFont="1" applyFill="1" applyBorder="1" applyAlignment="1">
      <alignment vertical="center" wrapText="1"/>
    </xf>
    <xf numFmtId="43" fontId="2" fillId="0" borderId="1" xfId="1" applyFont="1" applyBorder="1" applyAlignment="1">
      <alignment horizontal="center" wrapText="1"/>
    </xf>
    <xf numFmtId="4" fontId="2" fillId="0" borderId="5" xfId="0" applyNumberFormat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 wrapText="1"/>
    </xf>
    <xf numFmtId="43" fontId="2" fillId="0" borderId="1" xfId="1" applyFont="1" applyBorder="1"/>
    <xf numFmtId="43" fontId="10" fillId="2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3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4" fillId="0" borderId="1" xfId="0" applyFont="1" applyBorder="1"/>
    <xf numFmtId="0" fontId="26" fillId="0" borderId="3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1" xfId="0" applyFont="1" applyFill="1" applyBorder="1"/>
    <xf numFmtId="0" fontId="9" fillId="0" borderId="1" xfId="0" applyNumberFormat="1" applyFont="1" applyFill="1" applyBorder="1" applyAlignment="1">
      <alignment horizontal="center" vertical="center"/>
    </xf>
    <xf numFmtId="43" fontId="29" fillId="0" borderId="5" xfId="1" applyFont="1" applyBorder="1" applyAlignment="1">
      <alignment vertical="center"/>
    </xf>
    <xf numFmtId="0" fontId="41" fillId="8" borderId="0" xfId="0" applyNumberFormat="1" applyFont="1" applyFill="1" applyBorder="1" applyAlignment="1">
      <alignment horizontal="left" vertical="center"/>
    </xf>
    <xf numFmtId="0" fontId="42" fillId="8" borderId="0" xfId="0" applyNumberFormat="1" applyFont="1" applyFill="1" applyBorder="1" applyAlignment="1">
      <alignment horizontal="center"/>
    </xf>
    <xf numFmtId="0" fontId="44" fillId="8" borderId="2" xfId="0" applyFont="1" applyFill="1" applyBorder="1" applyAlignment="1">
      <alignment vertical="center"/>
    </xf>
    <xf numFmtId="0" fontId="44" fillId="8" borderId="14" xfId="0" applyFont="1" applyFill="1" applyBorder="1" applyAlignment="1">
      <alignment vertical="center"/>
    </xf>
    <xf numFmtId="0" fontId="42" fillId="8" borderId="0" xfId="0" applyNumberFormat="1" applyFont="1" applyFill="1" applyBorder="1"/>
    <xf numFmtId="0" fontId="41" fillId="8" borderId="0" xfId="0" applyNumberFormat="1" applyFont="1" applyFill="1" applyBorder="1" applyAlignment="1">
      <alignment vertical="center"/>
    </xf>
    <xf numFmtId="0" fontId="44" fillId="8" borderId="1" xfId="0" applyFont="1" applyFill="1" applyBorder="1" applyAlignment="1">
      <alignment horizontal="center" vertical="center" textRotation="90"/>
    </xf>
    <xf numFmtId="0" fontId="44" fillId="8" borderId="1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4" fontId="2" fillId="0" borderId="0" xfId="0" applyNumberFormat="1" applyFont="1" applyAlignment="1">
      <alignment horizontal="right" vertical="center"/>
    </xf>
    <xf numFmtId="43" fontId="29" fillId="0" borderId="1" xfId="1" applyFont="1" applyBorder="1" applyAlignment="1">
      <alignment vertical="center"/>
    </xf>
    <xf numFmtId="0" fontId="31" fillId="0" borderId="1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9" fillId="0" borderId="0" xfId="0" applyFont="1"/>
    <xf numFmtId="43" fontId="29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0" xfId="1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7" xfId="0" applyFont="1" applyBorder="1" applyAlignment="1">
      <alignment vertical="center" wrapText="1"/>
    </xf>
    <xf numFmtId="0" fontId="10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0" borderId="3" xfId="0" applyFont="1" applyFill="1" applyBorder="1"/>
    <xf numFmtId="0" fontId="0" fillId="0" borderId="0" xfId="0" applyFill="1"/>
    <xf numFmtId="0" fontId="45" fillId="0" borderId="1" xfId="0" applyFont="1" applyBorder="1" applyAlignment="1">
      <alignment horizontal="left" vertical="center" wrapText="1"/>
    </xf>
    <xf numFmtId="43" fontId="2" fillId="0" borderId="1" xfId="1" applyFont="1" applyBorder="1" applyAlignment="1"/>
    <xf numFmtId="43" fontId="2" fillId="0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9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255"/>
    </xf>
    <xf numFmtId="0" fontId="3" fillId="0" borderId="0" xfId="0" applyNumberFormat="1" applyFont="1" applyFill="1" applyBorder="1"/>
    <xf numFmtId="0" fontId="46" fillId="0" borderId="0" xfId="0" applyFont="1" applyFill="1"/>
    <xf numFmtId="0" fontId="2" fillId="0" borderId="0" xfId="0" applyFont="1" applyFill="1" applyAlignment="1">
      <alignment horizontal="left"/>
    </xf>
    <xf numFmtId="0" fontId="9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43" fontId="2" fillId="0" borderId="5" xfId="1" applyFont="1" applyFill="1" applyBorder="1" applyAlignment="1">
      <alignment horizontal="center" vertical="center"/>
    </xf>
    <xf numFmtId="0" fontId="41" fillId="0" borderId="0" xfId="0" applyNumberFormat="1" applyFont="1" applyFill="1" applyBorder="1" applyAlignment="1">
      <alignment horizontal="left" vertical="center" wrapText="1"/>
    </xf>
    <xf numFmtId="0" fontId="41" fillId="0" borderId="0" xfId="0" applyNumberFormat="1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9" fillId="0" borderId="0" xfId="0" applyFont="1" applyFill="1"/>
    <xf numFmtId="0" fontId="28" fillId="0" borderId="7" xfId="0" applyFont="1" applyFill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/>
    </xf>
    <xf numFmtId="0" fontId="0" fillId="0" borderId="1" xfId="0" applyFill="1" applyBorder="1"/>
    <xf numFmtId="0" fontId="31" fillId="0" borderId="1" xfId="0" applyFont="1" applyFill="1" applyBorder="1" applyAlignment="1">
      <alignment horizontal="center" vertical="center" textRotation="90" wrapText="1"/>
    </xf>
    <xf numFmtId="43" fontId="2" fillId="0" borderId="5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43" fontId="2" fillId="0" borderId="1" xfId="1" applyFont="1" applyBorder="1" applyAlignment="1">
      <alignment horizontal="right" vertical="center"/>
    </xf>
    <xf numFmtId="43" fontId="29" fillId="0" borderId="4" xfId="1" applyFont="1" applyBorder="1" applyAlignment="1">
      <alignment vertical="center"/>
    </xf>
    <xf numFmtId="43" fontId="2" fillId="0" borderId="5" xfId="1" applyFont="1" applyBorder="1" applyAlignment="1">
      <alignment horizontal="center" vertical="center" wrapText="1"/>
    </xf>
    <xf numFmtId="43" fontId="10" fillId="2" borderId="3" xfId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/>
    <xf numFmtId="43" fontId="2" fillId="0" borderId="13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2" fillId="0" borderId="2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0" xfId="0" applyNumberFormat="1"/>
    <xf numFmtId="43" fontId="27" fillId="0" borderId="0" xfId="0" applyNumberFormat="1" applyFont="1"/>
    <xf numFmtId="43" fontId="2" fillId="9" borderId="1" xfId="1" applyFont="1" applyFill="1" applyBorder="1" applyAlignment="1">
      <alignment horizontal="center" vertical="center" wrapText="1"/>
    </xf>
    <xf numFmtId="43" fontId="8" fillId="0" borderId="0" xfId="1" applyFont="1" applyFill="1" applyBorder="1"/>
    <xf numFmtId="0" fontId="4" fillId="0" borderId="1" xfId="0" applyFont="1" applyFill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horizontal="center"/>
    </xf>
    <xf numFmtId="43" fontId="10" fillId="9" borderId="1" xfId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vertical="center"/>
    </xf>
    <xf numFmtId="43" fontId="46" fillId="4" borderId="0" xfId="0" applyNumberFormat="1" applyFont="1" applyFill="1"/>
    <xf numFmtId="4" fontId="21" fillId="0" borderId="0" xfId="0" applyNumberFormat="1" applyFont="1"/>
    <xf numFmtId="0" fontId="0" fillId="7" borderId="0" xfId="0" applyFill="1"/>
    <xf numFmtId="43" fontId="0" fillId="0" borderId="0" xfId="1" applyFont="1" applyAlignment="1">
      <alignment vertical="center"/>
    </xf>
    <xf numFmtId="43" fontId="7" fillId="10" borderId="0" xfId="0" applyNumberFormat="1" applyFont="1" applyFill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43" fontId="10" fillId="2" borderId="0" xfId="1" applyFont="1" applyFill="1" applyBorder="1" applyAlignment="1">
      <alignment horizontal="center" vertical="center"/>
    </xf>
    <xf numFmtId="43" fontId="10" fillId="9" borderId="0" xfId="1" applyFont="1" applyFill="1" applyBorder="1" applyAlignment="1">
      <alignment horizontal="center" vertical="center"/>
    </xf>
    <xf numFmtId="0" fontId="10" fillId="2" borderId="0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 textRotation="90"/>
    </xf>
    <xf numFmtId="0" fontId="47" fillId="0" borderId="0" xfId="0" applyFont="1" applyAlignment="1">
      <alignment wrapText="1"/>
    </xf>
    <xf numFmtId="0" fontId="32" fillId="0" borderId="0" xfId="0" applyFont="1" applyAlignment="1">
      <alignment vertical="center" wrapText="1"/>
    </xf>
    <xf numFmtId="0" fontId="31" fillId="0" borderId="1" xfId="0" applyFont="1" applyFill="1" applyBorder="1" applyAlignment="1">
      <alignment horizontal="left" vertical="top" wrapText="1"/>
    </xf>
    <xf numFmtId="0" fontId="47" fillId="0" borderId="0" xfId="0" applyFont="1" applyAlignment="1">
      <alignment horizontal="left" vertical="center" wrapText="1"/>
    </xf>
    <xf numFmtId="43" fontId="14" fillId="0" borderId="1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49" fillId="0" borderId="0" xfId="0" applyFont="1" applyAlignment="1">
      <alignment vertical="center" wrapText="1"/>
    </xf>
    <xf numFmtId="0" fontId="30" fillId="0" borderId="0" xfId="0" applyFont="1" applyAlignment="1">
      <alignment wrapText="1"/>
    </xf>
    <xf numFmtId="43" fontId="29" fillId="3" borderId="1" xfId="1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textRotation="90" wrapText="1"/>
    </xf>
    <xf numFmtId="0" fontId="30" fillId="0" borderId="0" xfId="0" applyFont="1" applyAlignment="1">
      <alignment vertical="center" wrapText="1"/>
    </xf>
    <xf numFmtId="0" fontId="32" fillId="0" borderId="0" xfId="0" applyFont="1" applyAlignment="1">
      <alignment wrapText="1"/>
    </xf>
    <xf numFmtId="43" fontId="0" fillId="0" borderId="0" xfId="1" applyFont="1"/>
    <xf numFmtId="43" fontId="9" fillId="3" borderId="1" xfId="1" applyFont="1" applyFill="1" applyBorder="1" applyAlignment="1">
      <alignment horizontal="center" vertical="center" wrapText="1"/>
    </xf>
    <xf numFmtId="43" fontId="8" fillId="0" borderId="0" xfId="0" applyNumberFormat="1" applyFont="1" applyFill="1" applyBorder="1"/>
    <xf numFmtId="0" fontId="44" fillId="7" borderId="0" xfId="0" applyFont="1" applyFill="1" applyBorder="1" applyAlignment="1">
      <alignment vertical="center"/>
    </xf>
    <xf numFmtId="0" fontId="44" fillId="7" borderId="0" xfId="0" applyFont="1" applyFill="1" applyBorder="1" applyAlignment="1">
      <alignment horizontal="center" vertical="center" textRotation="255"/>
    </xf>
    <xf numFmtId="0" fontId="4" fillId="7" borderId="0" xfId="0" applyFont="1" applyFill="1" applyBorder="1" applyAlignment="1">
      <alignment horizontal="center" vertical="center" textRotation="255"/>
    </xf>
    <xf numFmtId="0" fontId="9" fillId="7" borderId="1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10" fillId="7" borderId="0" xfId="1" applyNumberFormat="1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left" vertical="center"/>
    </xf>
    <xf numFmtId="0" fontId="7" fillId="7" borderId="0" xfId="0" applyFont="1" applyFill="1"/>
    <xf numFmtId="0" fontId="2" fillId="7" borderId="0" xfId="0" applyFont="1" applyFill="1"/>
    <xf numFmtId="43" fontId="29" fillId="7" borderId="1" xfId="0" applyNumberFormat="1" applyFont="1" applyFill="1" applyBorder="1" applyAlignment="1">
      <alignment horizontal="center" vertical="center"/>
    </xf>
    <xf numFmtId="43" fontId="46" fillId="4" borderId="1" xfId="1" applyFont="1" applyFill="1" applyBorder="1" applyAlignment="1">
      <alignment vertical="center"/>
    </xf>
    <xf numFmtId="43" fontId="10" fillId="0" borderId="0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43" fontId="10" fillId="7" borderId="1" xfId="1" applyFont="1" applyFill="1" applyBorder="1" applyAlignment="1">
      <alignment horizontal="center" vertical="center"/>
    </xf>
    <xf numFmtId="4" fontId="50" fillId="11" borderId="1" xfId="0" applyNumberFormat="1" applyFont="1" applyFill="1" applyBorder="1" applyAlignment="1">
      <alignment horizontal="right" vertical="center" wrapText="1"/>
    </xf>
    <xf numFmtId="0" fontId="42" fillId="9" borderId="0" xfId="0" applyNumberFormat="1" applyFont="1" applyFill="1" applyBorder="1" applyAlignment="1">
      <alignment horizontal="center"/>
    </xf>
    <xf numFmtId="0" fontId="3" fillId="9" borderId="0" xfId="0" applyNumberFormat="1" applyFont="1" applyFill="1" applyBorder="1" applyAlignment="1">
      <alignment horizontal="center"/>
    </xf>
    <xf numFmtId="0" fontId="9" fillId="9" borderId="1" xfId="0" applyNumberFormat="1" applyFont="1" applyFill="1" applyBorder="1" applyAlignment="1">
      <alignment horizontal="center" vertical="center" wrapText="1"/>
    </xf>
    <xf numFmtId="43" fontId="29" fillId="9" borderId="1" xfId="1" applyFont="1" applyFill="1" applyBorder="1" applyAlignment="1">
      <alignment horizontal="center" vertical="center"/>
    </xf>
    <xf numFmtId="43" fontId="2" fillId="9" borderId="1" xfId="1" applyFont="1" applyFill="1" applyBorder="1" applyAlignment="1">
      <alignment horizontal="center" vertical="center"/>
    </xf>
    <xf numFmtId="43" fontId="29" fillId="9" borderId="1" xfId="1" applyFont="1" applyFill="1" applyBorder="1" applyAlignment="1">
      <alignment horizontal="center" vertical="center" wrapText="1"/>
    </xf>
    <xf numFmtId="43" fontId="29" fillId="9" borderId="1" xfId="1" applyFont="1" applyFill="1" applyBorder="1" applyAlignment="1">
      <alignment vertical="center"/>
    </xf>
    <xf numFmtId="43" fontId="29" fillId="9" borderId="1" xfId="1" applyFont="1" applyFill="1" applyBorder="1" applyAlignment="1">
      <alignment vertical="center" wrapText="1"/>
    </xf>
    <xf numFmtId="43" fontId="2" fillId="9" borderId="1" xfId="1" applyFont="1" applyFill="1" applyBorder="1" applyAlignment="1">
      <alignment vertical="center"/>
    </xf>
    <xf numFmtId="43" fontId="2" fillId="9" borderId="1" xfId="1" applyFont="1" applyFill="1" applyBorder="1" applyAlignment="1">
      <alignment vertical="center" wrapText="1"/>
    </xf>
    <xf numFmtId="0" fontId="0" fillId="9" borderId="0" xfId="0" applyFill="1"/>
    <xf numFmtId="43" fontId="8" fillId="9" borderId="0" xfId="1" applyFont="1" applyFill="1" applyBorder="1"/>
    <xf numFmtId="0" fontId="2" fillId="9" borderId="0" xfId="0" applyFont="1" applyFill="1"/>
    <xf numFmtId="0" fontId="2" fillId="9" borderId="12" xfId="0" applyFont="1" applyFill="1" applyBorder="1" applyAlignment="1">
      <alignment vertical="top" wrapText="1"/>
    </xf>
    <xf numFmtId="43" fontId="27" fillId="9" borderId="0" xfId="1" applyFont="1" applyFill="1"/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17" fillId="0" borderId="0" xfId="0" applyNumberFormat="1" applyFont="1" applyFill="1" applyAlignment="1">
      <alignment horizontal="center" vertical="center"/>
    </xf>
    <xf numFmtId="0" fontId="2" fillId="0" borderId="1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  <xf numFmtId="0" fontId="43" fillId="8" borderId="2" xfId="0" applyFont="1" applyFill="1" applyBorder="1" applyAlignment="1">
      <alignment horizontal="center" vertical="center" textRotation="90"/>
    </xf>
    <xf numFmtId="0" fontId="43" fillId="8" borderId="3" xfId="0" applyFont="1" applyFill="1" applyBorder="1" applyAlignment="1">
      <alignment horizontal="center" vertical="center" textRotation="90"/>
    </xf>
    <xf numFmtId="0" fontId="44" fillId="8" borderId="4" xfId="0" applyFont="1" applyFill="1" applyBorder="1" applyAlignment="1">
      <alignment horizontal="center" vertical="center"/>
    </xf>
    <xf numFmtId="0" fontId="44" fillId="8" borderId="7" xfId="0" applyFont="1" applyFill="1" applyBorder="1" applyAlignment="1">
      <alignment horizontal="center" vertical="center"/>
    </xf>
    <xf numFmtId="0" fontId="44" fillId="8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textRotation="90" wrapText="1"/>
    </xf>
    <xf numFmtId="0" fontId="14" fillId="0" borderId="6" xfId="0" applyFont="1" applyFill="1" applyBorder="1" applyAlignment="1">
      <alignment horizontal="center" vertical="center" textRotation="90" wrapText="1"/>
    </xf>
    <xf numFmtId="0" fontId="14" fillId="0" borderId="3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0" fillId="0" borderId="7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26" fillId="0" borderId="8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6" fillId="0" borderId="8" xfId="0" applyFont="1" applyBorder="1" applyAlignment="1">
      <alignment horizontal="center" wrapText="1"/>
    </xf>
    <xf numFmtId="0" fontId="26" fillId="0" borderId="9" xfId="0" applyFont="1" applyBorder="1" applyAlignment="1">
      <alignment horizontal="center" wrapText="1"/>
    </xf>
    <xf numFmtId="0" fontId="26" fillId="0" borderId="14" xfId="0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6" fillId="0" borderId="15" xfId="0" applyFont="1" applyBorder="1" applyAlignment="1">
      <alignment horizontal="center" wrapText="1"/>
    </xf>
    <xf numFmtId="0" fontId="26" fillId="0" borderId="11" xfId="0" applyFont="1" applyBorder="1" applyAlignment="1">
      <alignment horizontal="center" wrapText="1"/>
    </xf>
    <xf numFmtId="0" fontId="26" fillId="0" borderId="12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9" fontId="2" fillId="7" borderId="8" xfId="0" applyNumberFormat="1" applyFont="1" applyFill="1" applyBorder="1" applyAlignment="1">
      <alignment horizontal="center" vertical="center" wrapText="1"/>
    </xf>
    <xf numFmtId="9" fontId="2" fillId="7" borderId="9" xfId="0" applyNumberFormat="1" applyFont="1" applyFill="1" applyBorder="1" applyAlignment="1">
      <alignment horizontal="center" vertical="center" wrapText="1"/>
    </xf>
    <xf numFmtId="9" fontId="2" fillId="7" borderId="14" xfId="0" applyNumberFormat="1" applyFont="1" applyFill="1" applyBorder="1" applyAlignment="1">
      <alignment horizontal="center" vertical="center" wrapText="1"/>
    </xf>
    <xf numFmtId="9" fontId="2" fillId="7" borderId="10" xfId="0" applyNumberFormat="1" applyFont="1" applyFill="1" applyBorder="1" applyAlignment="1">
      <alignment horizontal="center" vertical="center" wrapText="1"/>
    </xf>
    <xf numFmtId="9" fontId="2" fillId="7" borderId="0" xfId="0" applyNumberFormat="1" applyFont="1" applyFill="1" applyBorder="1" applyAlignment="1">
      <alignment horizontal="center" vertical="center" wrapText="1"/>
    </xf>
    <xf numFmtId="9" fontId="2" fillId="7" borderId="15" xfId="0" applyNumberFormat="1" applyFont="1" applyFill="1" applyBorder="1" applyAlignment="1">
      <alignment horizontal="center" vertical="center" wrapText="1"/>
    </xf>
    <xf numFmtId="9" fontId="2" fillId="7" borderId="11" xfId="0" applyNumberFormat="1" applyFont="1" applyFill="1" applyBorder="1" applyAlignment="1">
      <alignment horizontal="center" vertical="center" wrapText="1"/>
    </xf>
    <xf numFmtId="9" fontId="2" fillId="7" borderId="12" xfId="0" applyNumberFormat="1" applyFont="1" applyFill="1" applyBorder="1" applyAlignment="1">
      <alignment horizontal="center" vertical="center" wrapText="1"/>
    </xf>
    <xf numFmtId="9" fontId="2" fillId="7" borderId="13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/>
    <cellStyle name="Comma 2 3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AO177"/>
  <sheetViews>
    <sheetView tabSelected="1" zoomScale="74" zoomScaleNormal="74" workbookViewId="0">
      <selection activeCell="C164" sqref="C164:I173"/>
    </sheetView>
  </sheetViews>
  <sheetFormatPr defaultRowHeight="15" x14ac:dyDescent="0.25"/>
  <cols>
    <col min="2" max="3" width="5.42578125" style="159" customWidth="1"/>
    <col min="4" max="4" width="11.42578125" style="159" customWidth="1"/>
    <col min="5" max="5" width="46.5703125" customWidth="1"/>
    <col min="6" max="6" width="31.7109375" customWidth="1"/>
    <col min="7" max="7" width="11.7109375" customWidth="1"/>
    <col min="8" max="8" width="4.42578125" bestFit="1" customWidth="1"/>
    <col min="9" max="9" width="18.140625" style="273" customWidth="1"/>
    <col min="10" max="10" width="0.28515625" customWidth="1"/>
    <col min="11" max="11" width="17" hidden="1" customWidth="1"/>
    <col min="12" max="12" width="16.28515625" hidden="1" customWidth="1"/>
    <col min="13" max="13" width="14.28515625" hidden="1" customWidth="1"/>
    <col min="14" max="14" width="17.42578125" hidden="1" customWidth="1"/>
    <col min="15" max="15" width="16.7109375" hidden="1" customWidth="1"/>
    <col min="16" max="16" width="3.5703125" hidden="1" customWidth="1"/>
    <col min="17" max="17" width="3.42578125" hidden="1" customWidth="1"/>
    <col min="18" max="18" width="3.5703125" style="159" hidden="1" customWidth="1"/>
    <col min="19" max="19" width="3.5703125" hidden="1" customWidth="1"/>
    <col min="20" max="20" width="3.42578125" hidden="1" customWidth="1"/>
    <col min="21" max="22" width="3.5703125" hidden="1" customWidth="1"/>
    <col min="23" max="25" width="3.85546875" hidden="1" customWidth="1"/>
    <col min="26" max="26" width="19.28515625" style="210" hidden="1" customWidth="1"/>
    <col min="27" max="27" width="18.7109375" hidden="1" customWidth="1"/>
    <col min="28" max="28" width="16.85546875" hidden="1" customWidth="1"/>
    <col min="29" max="29" width="16.5703125" hidden="1" customWidth="1"/>
    <col min="30" max="30" width="20" hidden="1" customWidth="1"/>
    <col min="31" max="31" width="11.42578125" hidden="1" customWidth="1"/>
    <col min="32" max="32" width="15.42578125" hidden="1" customWidth="1"/>
    <col min="33" max="33" width="11.5703125" hidden="1" customWidth="1"/>
    <col min="34" max="34" width="6.42578125" hidden="1" customWidth="1"/>
    <col min="35" max="35" width="0.28515625" customWidth="1"/>
    <col min="36" max="36" width="5.85546875" hidden="1" customWidth="1"/>
    <col min="37" max="37" width="5.140625" hidden="1" customWidth="1"/>
  </cols>
  <sheetData>
    <row r="2" spans="2:37" ht="15.75" x14ac:dyDescent="0.25">
      <c r="B2" s="293" t="s">
        <v>308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</row>
    <row r="3" spans="2:37" ht="31.5" customHeight="1" x14ac:dyDescent="0.25">
      <c r="B3" s="335" t="s">
        <v>463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</row>
    <row r="4" spans="2:37" ht="15.75" hidden="1" customHeight="1" x14ac:dyDescent="0.25">
      <c r="B4" s="178"/>
      <c r="G4" s="129"/>
      <c r="H4" s="129"/>
      <c r="I4" s="263"/>
      <c r="J4" s="130"/>
      <c r="K4" s="130"/>
      <c r="L4" s="130"/>
      <c r="M4" s="130"/>
      <c r="N4" s="130"/>
      <c r="O4" s="130"/>
      <c r="P4" s="337" t="s">
        <v>352</v>
      </c>
      <c r="Q4" s="339" t="s">
        <v>1</v>
      </c>
      <c r="R4" s="340"/>
      <c r="S4" s="340"/>
      <c r="T4" s="341"/>
      <c r="U4" s="131"/>
      <c r="V4" s="131"/>
      <c r="W4" s="131"/>
      <c r="X4" s="131"/>
      <c r="Y4" s="132"/>
      <c r="Z4" s="242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</row>
    <row r="5" spans="2:37" ht="111.75" hidden="1" customHeight="1" x14ac:dyDescent="0.25">
      <c r="B5" s="178"/>
      <c r="C5" s="178"/>
      <c r="D5" s="179"/>
      <c r="E5" s="134"/>
      <c r="F5" s="134"/>
      <c r="G5" s="134"/>
      <c r="H5" s="134"/>
      <c r="I5" s="263"/>
      <c r="J5" s="130"/>
      <c r="K5" s="130"/>
      <c r="L5" s="130"/>
      <c r="M5" s="130"/>
      <c r="N5" s="130"/>
      <c r="O5" s="130"/>
      <c r="P5" s="338"/>
      <c r="Q5" s="140" t="s">
        <v>14</v>
      </c>
      <c r="R5" s="135" t="s">
        <v>353</v>
      </c>
      <c r="S5" s="135" t="s">
        <v>354</v>
      </c>
      <c r="T5" s="140" t="s">
        <v>16</v>
      </c>
      <c r="U5" s="135" t="s">
        <v>355</v>
      </c>
      <c r="V5" s="135" t="s">
        <v>356</v>
      </c>
      <c r="W5" s="136" t="s">
        <v>4</v>
      </c>
      <c r="X5" s="136" t="s">
        <v>5</v>
      </c>
      <c r="Y5" s="136" t="s">
        <v>6</v>
      </c>
      <c r="Z5" s="243"/>
      <c r="AA5" s="130"/>
      <c r="AB5" s="130"/>
      <c r="AC5" s="130"/>
      <c r="AD5" s="130"/>
      <c r="AE5" s="133"/>
      <c r="AF5" s="133"/>
      <c r="AG5" s="133"/>
      <c r="AH5" s="133"/>
      <c r="AI5" s="133"/>
      <c r="AJ5" s="133"/>
      <c r="AK5" s="133"/>
    </row>
    <row r="6" spans="2:37" s="173" customFormat="1" ht="15.75" x14ac:dyDescent="0.25">
      <c r="B6" s="175"/>
      <c r="C6" s="336" t="s">
        <v>413</v>
      </c>
      <c r="D6" s="336"/>
      <c r="E6" s="336"/>
      <c r="F6" s="336"/>
      <c r="G6" s="167"/>
      <c r="H6" s="167"/>
      <c r="I6" s="264"/>
      <c r="J6" s="168"/>
      <c r="K6" s="168"/>
      <c r="L6" s="168"/>
      <c r="M6" s="168"/>
      <c r="N6" s="168"/>
      <c r="O6" s="168"/>
      <c r="P6" s="169"/>
      <c r="Q6" s="164"/>
      <c r="R6" s="170"/>
      <c r="S6" s="170"/>
      <c r="T6" s="164"/>
      <c r="U6" s="170"/>
      <c r="V6" s="170"/>
      <c r="W6" s="171"/>
      <c r="X6" s="171"/>
      <c r="Y6" s="171"/>
      <c r="Z6" s="244"/>
      <c r="AA6" s="205">
        <f>O23+O25+O36+O40+O53+O55+O63+O74</f>
        <v>1975052.6400000001</v>
      </c>
      <c r="AB6" s="168"/>
      <c r="AC6" s="168"/>
      <c r="AD6" s="168"/>
      <c r="AE6" s="172"/>
      <c r="AF6" s="172"/>
      <c r="AG6" s="172"/>
      <c r="AH6" s="172"/>
      <c r="AI6" s="172"/>
      <c r="AJ6" s="172"/>
      <c r="AK6" s="172"/>
    </row>
    <row r="7" spans="2:37" ht="33.75" customHeight="1" x14ac:dyDescent="0.25">
      <c r="B7" s="124">
        <v>1</v>
      </c>
      <c r="C7" s="124">
        <v>2</v>
      </c>
      <c r="D7" s="127">
        <v>3</v>
      </c>
      <c r="E7" s="20"/>
      <c r="F7" s="19">
        <v>4</v>
      </c>
      <c r="G7" s="19">
        <v>5</v>
      </c>
      <c r="H7" s="19">
        <v>6</v>
      </c>
      <c r="I7" s="265">
        <v>11</v>
      </c>
      <c r="J7" s="19">
        <v>12</v>
      </c>
      <c r="K7" s="20">
        <v>13</v>
      </c>
      <c r="L7" s="19">
        <v>14</v>
      </c>
      <c r="M7" s="19">
        <v>15</v>
      </c>
      <c r="N7" s="19">
        <v>16</v>
      </c>
      <c r="O7" s="19">
        <v>17</v>
      </c>
      <c r="P7" s="20">
        <v>18</v>
      </c>
      <c r="Q7" s="19">
        <v>19</v>
      </c>
      <c r="R7" s="124">
        <v>20</v>
      </c>
      <c r="S7" s="124">
        <v>21</v>
      </c>
      <c r="T7" s="19">
        <v>22</v>
      </c>
      <c r="U7" s="127">
        <v>23</v>
      </c>
      <c r="V7" s="19">
        <v>24</v>
      </c>
      <c r="W7" s="19">
        <v>25</v>
      </c>
      <c r="X7" s="19">
        <v>26</v>
      </c>
      <c r="Y7" s="19">
        <v>27</v>
      </c>
      <c r="Z7" s="245"/>
      <c r="AA7" s="20">
        <v>28</v>
      </c>
      <c r="AB7" s="19">
        <v>29</v>
      </c>
      <c r="AC7" s="19">
        <v>30</v>
      </c>
      <c r="AD7" s="19">
        <v>31</v>
      </c>
      <c r="AE7" s="19">
        <v>32</v>
      </c>
      <c r="AF7" s="20">
        <v>33</v>
      </c>
      <c r="AG7" s="19">
        <v>34</v>
      </c>
      <c r="AH7" s="19">
        <v>35</v>
      </c>
      <c r="AI7" s="19">
        <v>36</v>
      </c>
      <c r="AJ7" s="19">
        <v>37</v>
      </c>
      <c r="AK7" s="20">
        <v>38</v>
      </c>
    </row>
    <row r="8" spans="2:37" ht="15.75" customHeight="1" x14ac:dyDescent="0.25">
      <c r="B8" s="342" t="s">
        <v>10</v>
      </c>
      <c r="C8" s="345" t="s">
        <v>42</v>
      </c>
      <c r="D8" s="342" t="s">
        <v>26</v>
      </c>
      <c r="E8" s="342"/>
      <c r="F8" s="342" t="s">
        <v>27</v>
      </c>
      <c r="G8" s="348" t="s">
        <v>32</v>
      </c>
      <c r="H8" s="349"/>
      <c r="I8" s="352" t="s">
        <v>9</v>
      </c>
      <c r="J8" s="348" t="s">
        <v>8</v>
      </c>
      <c r="K8" s="349"/>
      <c r="L8" s="348" t="s">
        <v>17</v>
      </c>
      <c r="M8" s="355"/>
      <c r="N8" s="349"/>
      <c r="O8" s="342" t="s">
        <v>21</v>
      </c>
      <c r="P8" s="357" t="s">
        <v>13</v>
      </c>
      <c r="Q8" s="358"/>
      <c r="R8" s="358"/>
      <c r="S8" s="358"/>
      <c r="T8" s="358"/>
      <c r="U8" s="358"/>
      <c r="V8" s="358"/>
      <c r="W8" s="358"/>
      <c r="X8" s="358"/>
      <c r="Y8" s="359"/>
      <c r="Z8" s="246"/>
      <c r="AA8" s="360" t="s">
        <v>58</v>
      </c>
      <c r="AB8" s="361"/>
      <c r="AC8" s="361"/>
      <c r="AD8" s="362"/>
      <c r="AE8" s="345" t="s">
        <v>28</v>
      </c>
      <c r="AF8" s="348" t="s">
        <v>22</v>
      </c>
      <c r="AG8" s="349"/>
      <c r="AH8" s="367" t="s">
        <v>76</v>
      </c>
      <c r="AI8" s="342" t="s">
        <v>59</v>
      </c>
      <c r="AJ8" s="345" t="s">
        <v>24</v>
      </c>
      <c r="AK8" s="345" t="s">
        <v>25</v>
      </c>
    </row>
    <row r="9" spans="2:37" ht="78" customHeight="1" x14ac:dyDescent="0.25">
      <c r="B9" s="343"/>
      <c r="C9" s="346"/>
      <c r="D9" s="343"/>
      <c r="E9" s="343"/>
      <c r="F9" s="343"/>
      <c r="G9" s="350"/>
      <c r="H9" s="351"/>
      <c r="I9" s="353"/>
      <c r="J9" s="350"/>
      <c r="K9" s="351"/>
      <c r="L9" s="350"/>
      <c r="M9" s="356"/>
      <c r="N9" s="351"/>
      <c r="O9" s="343"/>
      <c r="P9" s="363" t="s">
        <v>0</v>
      </c>
      <c r="Q9" s="357" t="s">
        <v>1</v>
      </c>
      <c r="R9" s="358"/>
      <c r="S9" s="358"/>
      <c r="T9" s="359"/>
      <c r="U9" s="32"/>
      <c r="V9" s="32"/>
      <c r="W9" s="32"/>
      <c r="X9" s="32"/>
      <c r="Y9" s="33"/>
      <c r="Z9" s="247"/>
      <c r="AA9" s="365" t="s">
        <v>56</v>
      </c>
      <c r="AB9" s="365" t="s">
        <v>73</v>
      </c>
      <c r="AC9" s="365" t="s">
        <v>75</v>
      </c>
      <c r="AD9" s="365" t="s">
        <v>57</v>
      </c>
      <c r="AE9" s="346"/>
      <c r="AF9" s="350"/>
      <c r="AG9" s="351"/>
      <c r="AH9" s="368"/>
      <c r="AI9" s="343"/>
      <c r="AJ9" s="346"/>
      <c r="AK9" s="346"/>
    </row>
    <row r="10" spans="2:37" ht="87.75" customHeight="1" x14ac:dyDescent="0.25">
      <c r="B10" s="344"/>
      <c r="C10" s="347"/>
      <c r="D10" s="344"/>
      <c r="E10" s="344"/>
      <c r="F10" s="344"/>
      <c r="G10" s="137" t="s">
        <v>11</v>
      </c>
      <c r="H10" s="137" t="s">
        <v>12</v>
      </c>
      <c r="I10" s="354"/>
      <c r="J10" s="47" t="s">
        <v>430</v>
      </c>
      <c r="K10" s="48" t="s">
        <v>77</v>
      </c>
      <c r="L10" s="204" t="s">
        <v>18</v>
      </c>
      <c r="M10" s="204" t="s">
        <v>74</v>
      </c>
      <c r="N10" s="204" t="s">
        <v>20</v>
      </c>
      <c r="O10" s="344"/>
      <c r="P10" s="364"/>
      <c r="Q10" s="138" t="s">
        <v>14</v>
      </c>
      <c r="R10" s="138" t="s">
        <v>15</v>
      </c>
      <c r="S10" s="138" t="s">
        <v>29</v>
      </c>
      <c r="T10" s="138" t="s">
        <v>16</v>
      </c>
      <c r="U10" s="138" t="s">
        <v>2</v>
      </c>
      <c r="V10" s="138" t="s">
        <v>3</v>
      </c>
      <c r="W10" s="138" t="s">
        <v>4</v>
      </c>
      <c r="X10" s="138" t="s">
        <v>5</v>
      </c>
      <c r="Y10" s="138" t="s">
        <v>6</v>
      </c>
      <c r="Z10" s="248"/>
      <c r="AA10" s="366"/>
      <c r="AB10" s="366"/>
      <c r="AC10" s="366"/>
      <c r="AD10" s="366"/>
      <c r="AE10" s="347"/>
      <c r="AF10" s="7" t="s">
        <v>19</v>
      </c>
      <c r="AG10" s="7" t="s">
        <v>23</v>
      </c>
      <c r="AH10" s="369"/>
      <c r="AI10" s="344"/>
      <c r="AJ10" s="347"/>
      <c r="AK10" s="347"/>
    </row>
    <row r="11" spans="2:37" ht="77.25" customHeight="1" x14ac:dyDescent="0.25">
      <c r="B11" s="120">
        <v>1</v>
      </c>
      <c r="C11" s="56" t="s">
        <v>88</v>
      </c>
      <c r="D11" s="49" t="s">
        <v>89</v>
      </c>
      <c r="E11" s="50" t="s">
        <v>90</v>
      </c>
      <c r="F11" s="51" t="s">
        <v>91</v>
      </c>
      <c r="G11" s="114" t="s">
        <v>315</v>
      </c>
      <c r="H11" s="53">
        <v>363</v>
      </c>
      <c r="I11" s="266">
        <v>50000</v>
      </c>
      <c r="J11" s="146">
        <v>49861.5</v>
      </c>
      <c r="K11" s="147">
        <f>J11-3373.29</f>
        <v>46488.21</v>
      </c>
      <c r="L11" s="85">
        <f t="shared" ref="L11:L41" si="0">N11-M11</f>
        <v>50000</v>
      </c>
      <c r="M11" s="86"/>
      <c r="N11" s="83">
        <v>50000</v>
      </c>
      <c r="O11" s="90"/>
      <c r="P11" s="111"/>
      <c r="Q11" s="112"/>
      <c r="R11" s="111"/>
      <c r="S11" s="84"/>
      <c r="T11" s="84"/>
      <c r="U11" s="112"/>
      <c r="V11" s="111"/>
      <c r="W11" s="112"/>
      <c r="X11" s="112"/>
      <c r="Y11" s="112">
        <v>1</v>
      </c>
      <c r="Z11" s="253">
        <f>+AD11</f>
        <v>49861.5</v>
      </c>
      <c r="AA11" s="235">
        <v>46488.21</v>
      </c>
      <c r="AB11" s="235">
        <f>109.83*13+1945.5</f>
        <v>3373.29</v>
      </c>
      <c r="AC11" s="235"/>
      <c r="AD11" s="235">
        <f>AA11+AB11+AC11</f>
        <v>49861.5</v>
      </c>
      <c r="AE11" s="106">
        <v>250</v>
      </c>
      <c r="AF11" s="148" t="s">
        <v>383</v>
      </c>
      <c r="AG11" s="43"/>
      <c r="AH11" s="43" t="s">
        <v>270</v>
      </c>
      <c r="AI11" s="148" t="s">
        <v>384</v>
      </c>
      <c r="AJ11" s="186" t="s">
        <v>385</v>
      </c>
      <c r="AK11" s="186" t="s">
        <v>431</v>
      </c>
    </row>
    <row r="12" spans="2:37" ht="78" customHeight="1" x14ac:dyDescent="0.25">
      <c r="B12" s="120">
        <v>2</v>
      </c>
      <c r="C12" s="56" t="s">
        <v>88</v>
      </c>
      <c r="D12" s="49" t="s">
        <v>92</v>
      </c>
      <c r="E12" s="165" t="s">
        <v>423</v>
      </c>
      <c r="F12" s="55" t="s">
        <v>93</v>
      </c>
      <c r="G12" s="114" t="s">
        <v>316</v>
      </c>
      <c r="H12" s="53">
        <v>360</v>
      </c>
      <c r="I12" s="267">
        <v>200000</v>
      </c>
      <c r="J12" s="119"/>
      <c r="K12" s="89">
        <v>199773.22</v>
      </c>
      <c r="L12" s="85">
        <f t="shared" si="0"/>
        <v>193945.7</v>
      </c>
      <c r="M12" s="85">
        <v>2909.18</v>
      </c>
      <c r="N12" s="162">
        <v>196854.88</v>
      </c>
      <c r="O12" s="90">
        <f>N12-M12</f>
        <v>193945.7</v>
      </c>
      <c r="P12" s="111"/>
      <c r="Q12" s="112"/>
      <c r="R12" s="112"/>
      <c r="S12" s="112"/>
      <c r="T12" s="111"/>
      <c r="U12" s="84"/>
      <c r="V12" s="84"/>
      <c r="W12" s="112"/>
      <c r="X12" s="112"/>
      <c r="Y12" s="112">
        <v>1</v>
      </c>
      <c r="Z12" s="253">
        <f>AA12</f>
        <v>161085.54</v>
      </c>
      <c r="AA12" s="235">
        <v>161085.54</v>
      </c>
      <c r="AB12" s="235"/>
      <c r="AC12" s="235">
        <f>AA12*1.5/100</f>
        <v>2416.2831000000001</v>
      </c>
      <c r="AD12" s="235">
        <f>AA12+AB12+AC12</f>
        <v>163501.82310000001</v>
      </c>
      <c r="AE12" s="106">
        <v>500</v>
      </c>
      <c r="AF12" s="52" t="s">
        <v>306</v>
      </c>
      <c r="AG12" s="52" t="s">
        <v>480</v>
      </c>
      <c r="AH12" s="43" t="s">
        <v>270</v>
      </c>
      <c r="AI12" s="52" t="s">
        <v>298</v>
      </c>
      <c r="AJ12" s="186" t="s">
        <v>305</v>
      </c>
      <c r="AK12" s="43"/>
    </row>
    <row r="13" spans="2:37" ht="56.25" customHeight="1" x14ac:dyDescent="0.25">
      <c r="B13" s="120">
        <v>3</v>
      </c>
      <c r="C13" s="56" t="s">
        <v>88</v>
      </c>
      <c r="D13" s="49" t="s">
        <v>94</v>
      </c>
      <c r="E13" s="62" t="s">
        <v>95</v>
      </c>
      <c r="F13" s="55" t="s">
        <v>96</v>
      </c>
      <c r="G13" s="114" t="s">
        <v>317</v>
      </c>
      <c r="H13" s="53">
        <v>374</v>
      </c>
      <c r="I13" s="267">
        <v>500000</v>
      </c>
      <c r="J13" s="84"/>
      <c r="K13" s="128">
        <v>499369.75</v>
      </c>
      <c r="L13" s="85">
        <f t="shared" si="0"/>
        <v>484825.01</v>
      </c>
      <c r="M13" s="98">
        <v>7272.37</v>
      </c>
      <c r="N13" s="88">
        <v>492097.38</v>
      </c>
      <c r="O13" s="90">
        <f>N13-M13</f>
        <v>484825.01</v>
      </c>
      <c r="P13" s="111"/>
      <c r="Q13" s="112"/>
      <c r="R13" s="112"/>
      <c r="S13" s="125"/>
      <c r="T13" s="112"/>
      <c r="U13" s="112"/>
      <c r="V13" s="112"/>
      <c r="X13" s="112"/>
      <c r="Y13" s="112">
        <v>1</v>
      </c>
      <c r="Z13" s="253">
        <f>AA13</f>
        <v>484825.01</v>
      </c>
      <c r="AA13" s="235">
        <v>484825.01</v>
      </c>
      <c r="AB13" s="235"/>
      <c r="AC13" s="235">
        <f>AA13*1.5/100</f>
        <v>7272.3751499999998</v>
      </c>
      <c r="AD13" s="235">
        <f>AA13+AB13+AC13</f>
        <v>492097.38514999999</v>
      </c>
      <c r="AE13" s="106">
        <v>1000</v>
      </c>
      <c r="AF13" s="52" t="s">
        <v>306</v>
      </c>
      <c r="AG13" s="43"/>
      <c r="AH13" s="43" t="s">
        <v>270</v>
      </c>
      <c r="AI13" s="52" t="s">
        <v>298</v>
      </c>
      <c r="AJ13" s="186" t="s">
        <v>411</v>
      </c>
      <c r="AK13" s="186" t="s">
        <v>481</v>
      </c>
    </row>
    <row r="14" spans="2:37" ht="81" customHeight="1" x14ac:dyDescent="0.25">
      <c r="B14" s="120">
        <v>4</v>
      </c>
      <c r="C14" s="56" t="s">
        <v>88</v>
      </c>
      <c r="D14" s="49" t="s">
        <v>97</v>
      </c>
      <c r="E14" s="54" t="s">
        <v>98</v>
      </c>
      <c r="F14" s="51" t="s">
        <v>386</v>
      </c>
      <c r="G14" s="114" t="s">
        <v>318</v>
      </c>
      <c r="H14" s="53">
        <v>346</v>
      </c>
      <c r="I14" s="267">
        <v>200000</v>
      </c>
      <c r="J14" s="84"/>
      <c r="K14" s="89">
        <v>199438.9</v>
      </c>
      <c r="L14" s="85">
        <f t="shared" si="0"/>
        <v>193630</v>
      </c>
      <c r="M14" s="92">
        <v>2904.45</v>
      </c>
      <c r="N14" s="196">
        <v>196534.45</v>
      </c>
      <c r="O14" s="90">
        <f>N14-M14</f>
        <v>193630</v>
      </c>
      <c r="P14" s="111"/>
      <c r="Q14" s="112"/>
      <c r="R14" s="112"/>
      <c r="S14" s="112"/>
      <c r="T14" s="112"/>
      <c r="U14" s="149"/>
      <c r="V14" s="112"/>
      <c r="W14" s="84"/>
      <c r="X14" s="112"/>
      <c r="Y14" s="112">
        <v>1</v>
      </c>
      <c r="Z14" s="253">
        <f>AA14</f>
        <v>193630</v>
      </c>
      <c r="AA14" s="235">
        <v>193630</v>
      </c>
      <c r="AB14" s="235"/>
      <c r="AC14" s="235">
        <f>AA14*1.5/100</f>
        <v>2904.45</v>
      </c>
      <c r="AD14" s="235">
        <f>AA14+AB14+AC14</f>
        <v>196534.45</v>
      </c>
      <c r="AE14" s="106">
        <v>30</v>
      </c>
      <c r="AF14" s="52" t="s">
        <v>306</v>
      </c>
      <c r="AG14" s="52"/>
      <c r="AH14" s="43" t="s">
        <v>270</v>
      </c>
      <c r="AI14" s="52" t="s">
        <v>387</v>
      </c>
      <c r="AJ14" s="186" t="s">
        <v>357</v>
      </c>
      <c r="AK14" s="186" t="s">
        <v>482</v>
      </c>
    </row>
    <row r="15" spans="2:37" ht="56.25" customHeight="1" x14ac:dyDescent="0.25">
      <c r="B15" s="120">
        <v>5</v>
      </c>
      <c r="C15" s="56" t="s">
        <v>88</v>
      </c>
      <c r="D15" s="49" t="s">
        <v>99</v>
      </c>
      <c r="E15" s="50" t="s">
        <v>100</v>
      </c>
      <c r="F15" s="55" t="s">
        <v>101</v>
      </c>
      <c r="G15" s="114" t="s">
        <v>319</v>
      </c>
      <c r="H15" s="53">
        <v>362</v>
      </c>
      <c r="I15" s="268">
        <v>50000</v>
      </c>
      <c r="J15" s="151">
        <v>49788</v>
      </c>
      <c r="K15" s="152">
        <f>49788-4602.84</f>
        <v>45185.16</v>
      </c>
      <c r="L15" s="85">
        <f t="shared" si="0"/>
        <v>50000</v>
      </c>
      <c r="M15" s="92"/>
      <c r="N15" s="93">
        <v>50000</v>
      </c>
      <c r="O15" s="87"/>
      <c r="P15" s="111"/>
      <c r="Q15" s="112"/>
      <c r="R15" s="112"/>
      <c r="S15" s="112"/>
      <c r="T15" s="112"/>
      <c r="U15" s="112"/>
      <c r="V15" s="112"/>
      <c r="X15" s="166"/>
      <c r="Y15" s="112">
        <v>1</v>
      </c>
      <c r="Z15" s="253">
        <f>AA15+AB15</f>
        <v>49788</v>
      </c>
      <c r="AA15" s="235">
        <v>45185.16</v>
      </c>
      <c r="AB15" s="235">
        <f>104.61*44</f>
        <v>4602.84</v>
      </c>
      <c r="AC15" s="235"/>
      <c r="AD15" s="235">
        <f>AA15+AB15+AC15</f>
        <v>49788</v>
      </c>
      <c r="AE15" s="106">
        <v>500</v>
      </c>
      <c r="AF15" s="148" t="s">
        <v>388</v>
      </c>
      <c r="AG15" s="43"/>
      <c r="AH15" s="43" t="s">
        <v>270</v>
      </c>
      <c r="AI15" s="148" t="s">
        <v>389</v>
      </c>
      <c r="AJ15" s="186" t="s">
        <v>385</v>
      </c>
      <c r="AK15" s="186" t="s">
        <v>483</v>
      </c>
    </row>
    <row r="16" spans="2:37" ht="60.75" customHeight="1" x14ac:dyDescent="0.25">
      <c r="B16" s="120">
        <v>6</v>
      </c>
      <c r="C16" s="56" t="s">
        <v>30</v>
      </c>
      <c r="D16" s="49" t="s">
        <v>102</v>
      </c>
      <c r="E16" s="50" t="s">
        <v>279</v>
      </c>
      <c r="F16" s="55" t="s">
        <v>358</v>
      </c>
      <c r="G16" s="114" t="s">
        <v>320</v>
      </c>
      <c r="H16" s="53">
        <v>365</v>
      </c>
      <c r="I16" s="266">
        <v>250000</v>
      </c>
      <c r="J16" s="147">
        <v>249484</v>
      </c>
      <c r="K16" s="184">
        <v>230807.53</v>
      </c>
      <c r="L16" s="85">
        <f t="shared" si="0"/>
        <v>249800</v>
      </c>
      <c r="M16" s="92"/>
      <c r="N16" s="196">
        <v>249800</v>
      </c>
      <c r="O16" s="87"/>
      <c r="P16" s="111"/>
      <c r="Q16" s="112"/>
      <c r="R16" s="112"/>
      <c r="S16" s="112"/>
      <c r="T16" s="112"/>
      <c r="U16" s="112"/>
      <c r="V16" s="112"/>
      <c r="W16" s="112"/>
      <c r="X16" s="112"/>
      <c r="Y16" s="112">
        <v>1</v>
      </c>
      <c r="Z16" s="253">
        <f>AA16+AB16</f>
        <v>249454</v>
      </c>
      <c r="AA16" s="235">
        <f>AD16-AB16</f>
        <v>230807.53</v>
      </c>
      <c r="AB16" s="235">
        <f>(109.83*25)+(104.61*152)</f>
        <v>18646.47</v>
      </c>
      <c r="AC16" s="235"/>
      <c r="AD16" s="235">
        <v>249454</v>
      </c>
      <c r="AE16" s="106">
        <v>200</v>
      </c>
      <c r="AF16" s="52" t="s">
        <v>506</v>
      </c>
      <c r="AG16" s="43"/>
      <c r="AH16" s="43" t="s">
        <v>270</v>
      </c>
      <c r="AI16" s="52" t="s">
        <v>434</v>
      </c>
      <c r="AJ16" s="186" t="s">
        <v>432</v>
      </c>
      <c r="AK16" s="186" t="s">
        <v>433</v>
      </c>
    </row>
    <row r="17" spans="2:37" ht="53.25" customHeight="1" x14ac:dyDescent="0.25">
      <c r="B17" s="120">
        <v>7</v>
      </c>
      <c r="C17" s="56" t="s">
        <v>30</v>
      </c>
      <c r="D17" s="49" t="s">
        <v>103</v>
      </c>
      <c r="E17" s="50" t="s">
        <v>104</v>
      </c>
      <c r="F17" s="51" t="s">
        <v>390</v>
      </c>
      <c r="G17" s="114" t="s">
        <v>321</v>
      </c>
      <c r="H17" s="53">
        <v>362</v>
      </c>
      <c r="I17" s="266">
        <v>250000</v>
      </c>
      <c r="J17" s="84"/>
      <c r="K17" s="91">
        <v>249918.06</v>
      </c>
      <c r="L17" s="85">
        <f t="shared" si="0"/>
        <v>242638.90000000002</v>
      </c>
      <c r="M17" s="92">
        <v>3639.58</v>
      </c>
      <c r="N17" s="196">
        <v>246278.48</v>
      </c>
      <c r="O17" s="90">
        <f>N17-M17</f>
        <v>242638.90000000002</v>
      </c>
      <c r="P17" s="111"/>
      <c r="Q17" s="112"/>
      <c r="R17" s="112"/>
      <c r="S17" s="112"/>
      <c r="T17" s="112"/>
      <c r="U17" s="112"/>
      <c r="V17" s="112"/>
      <c r="W17" s="112"/>
      <c r="X17" s="112"/>
      <c r="Y17" s="112">
        <v>1</v>
      </c>
      <c r="Z17" s="253">
        <f>+AA17</f>
        <v>242638.9</v>
      </c>
      <c r="AA17" s="235">
        <v>242638.9</v>
      </c>
      <c r="AB17" s="235"/>
      <c r="AC17" s="235">
        <f>AA17*1.5/100</f>
        <v>3639.5834999999997</v>
      </c>
      <c r="AD17" s="235">
        <f>AA17+AB17+AC17</f>
        <v>246278.4835</v>
      </c>
      <c r="AE17" s="106">
        <v>31</v>
      </c>
      <c r="AF17" s="43"/>
      <c r="AG17" s="43"/>
      <c r="AH17" s="43" t="s">
        <v>270</v>
      </c>
      <c r="AI17" s="52" t="s">
        <v>484</v>
      </c>
      <c r="AJ17" s="186" t="s">
        <v>435</v>
      </c>
      <c r="AK17" s="186" t="s">
        <v>485</v>
      </c>
    </row>
    <row r="18" spans="2:37" ht="72" customHeight="1" x14ac:dyDescent="0.25">
      <c r="B18" s="120">
        <v>8</v>
      </c>
      <c r="C18" s="56" t="s">
        <v>105</v>
      </c>
      <c r="D18" s="49" t="s">
        <v>106</v>
      </c>
      <c r="E18" s="50" t="s">
        <v>107</v>
      </c>
      <c r="F18" s="51" t="s">
        <v>280</v>
      </c>
      <c r="G18" s="114" t="s">
        <v>322</v>
      </c>
      <c r="H18" s="53">
        <v>352</v>
      </c>
      <c r="I18" s="266">
        <v>200000</v>
      </c>
      <c r="J18" s="84"/>
      <c r="K18" s="94">
        <v>199764.07</v>
      </c>
      <c r="L18" s="85">
        <f t="shared" si="0"/>
        <v>193954.58</v>
      </c>
      <c r="M18" s="85">
        <v>2909.32</v>
      </c>
      <c r="N18" s="162">
        <v>196863.9</v>
      </c>
      <c r="O18" s="90">
        <f>N18-M18</f>
        <v>193954.58</v>
      </c>
      <c r="P18" s="111"/>
      <c r="Q18" s="112"/>
      <c r="R18" s="112"/>
      <c r="S18" s="112"/>
      <c r="T18" s="112"/>
      <c r="U18" s="112"/>
      <c r="V18" s="112"/>
      <c r="W18" s="112"/>
      <c r="X18" s="112"/>
      <c r="Y18" s="112">
        <v>1</v>
      </c>
      <c r="Z18" s="253">
        <f>+AA18</f>
        <v>193954.58</v>
      </c>
      <c r="AA18" s="235">
        <v>193954.58</v>
      </c>
      <c r="AB18" s="235"/>
      <c r="AC18" s="235">
        <f>AA18*1.5/100</f>
        <v>2909.3186999999998</v>
      </c>
      <c r="AD18" s="235">
        <f>AA18+AB18+AC18</f>
        <v>196863.89869999999</v>
      </c>
      <c r="AE18" s="106">
        <v>11</v>
      </c>
      <c r="AF18" s="52" t="s">
        <v>486</v>
      </c>
      <c r="AG18" s="52" t="s">
        <v>487</v>
      </c>
      <c r="AH18" s="43" t="s">
        <v>270</v>
      </c>
      <c r="AI18" s="52" t="s">
        <v>300</v>
      </c>
      <c r="AJ18" s="186" t="s">
        <v>359</v>
      </c>
      <c r="AK18" s="186" t="s">
        <v>376</v>
      </c>
    </row>
    <row r="19" spans="2:37" ht="76.5" customHeight="1" x14ac:dyDescent="0.25">
      <c r="B19" s="120">
        <v>9</v>
      </c>
      <c r="C19" s="56" t="s">
        <v>105</v>
      </c>
      <c r="D19" s="49" t="s">
        <v>108</v>
      </c>
      <c r="E19" s="50" t="s">
        <v>360</v>
      </c>
      <c r="F19" s="55" t="s">
        <v>281</v>
      </c>
      <c r="G19" s="114" t="s">
        <v>323</v>
      </c>
      <c r="H19" s="53">
        <v>350</v>
      </c>
      <c r="I19" s="269">
        <v>374335</v>
      </c>
      <c r="J19" s="84"/>
      <c r="K19" s="94">
        <v>374155.65</v>
      </c>
      <c r="L19" s="85">
        <f t="shared" si="0"/>
        <v>363257.93</v>
      </c>
      <c r="M19" s="92">
        <v>5448.86</v>
      </c>
      <c r="N19" s="196">
        <v>368706.79</v>
      </c>
      <c r="O19" s="90">
        <f>N19-M19</f>
        <v>363257.93</v>
      </c>
      <c r="P19" s="111"/>
      <c r="Q19" s="112"/>
      <c r="R19" s="185"/>
      <c r="S19" s="126"/>
      <c r="T19" s="112"/>
      <c r="V19" s="112"/>
      <c r="W19" s="112"/>
      <c r="X19" s="112"/>
      <c r="Y19" s="112">
        <v>1</v>
      </c>
      <c r="Z19" s="253">
        <f>+AA19</f>
        <v>363257.93</v>
      </c>
      <c r="AA19" s="235">
        <v>363257.93</v>
      </c>
      <c r="AB19" s="235"/>
      <c r="AC19" s="235">
        <f>AA19*1.5/100</f>
        <v>5448.86895</v>
      </c>
      <c r="AD19" s="235">
        <f>AA19+AB19+AC19</f>
        <v>368706.79894999997</v>
      </c>
      <c r="AE19" s="106">
        <v>60</v>
      </c>
      <c r="AF19" s="52" t="s">
        <v>306</v>
      </c>
      <c r="AG19" s="52" t="s">
        <v>490</v>
      </c>
      <c r="AH19" s="43" t="s">
        <v>270</v>
      </c>
      <c r="AI19" s="52" t="s">
        <v>460</v>
      </c>
      <c r="AJ19" s="186" t="s">
        <v>488</v>
      </c>
      <c r="AK19" s="186" t="s">
        <v>489</v>
      </c>
    </row>
    <row r="20" spans="2:37" ht="63" customHeight="1" x14ac:dyDescent="0.25">
      <c r="B20" s="120">
        <v>10</v>
      </c>
      <c r="C20" s="56" t="s">
        <v>105</v>
      </c>
      <c r="D20" s="49" t="s">
        <v>109</v>
      </c>
      <c r="E20" s="50" t="s">
        <v>110</v>
      </c>
      <c r="F20" s="51" t="s">
        <v>111</v>
      </c>
      <c r="G20" s="114" t="s">
        <v>324</v>
      </c>
      <c r="H20" s="53">
        <v>375</v>
      </c>
      <c r="I20" s="270">
        <v>100000</v>
      </c>
      <c r="J20" s="84"/>
      <c r="K20" s="97">
        <v>98950</v>
      </c>
      <c r="L20" s="85">
        <f t="shared" si="0"/>
        <v>100000</v>
      </c>
      <c r="M20" s="92"/>
      <c r="N20" s="96">
        <v>100000</v>
      </c>
      <c r="O20" s="87"/>
      <c r="P20" s="111"/>
      <c r="Q20" s="112"/>
      <c r="R20" s="112"/>
      <c r="S20" s="112"/>
      <c r="T20" s="112"/>
      <c r="U20" s="112"/>
      <c r="V20" s="112"/>
      <c r="W20" s="112"/>
      <c r="X20" s="112"/>
      <c r="Y20" s="112">
        <v>1</v>
      </c>
      <c r="Z20" s="253">
        <f>+AD20</f>
        <v>98950</v>
      </c>
      <c r="AA20" s="235">
        <v>98950</v>
      </c>
      <c r="AB20" s="235"/>
      <c r="AC20" s="235"/>
      <c r="AD20" s="235">
        <f>AA20+AB20+AC20</f>
        <v>98950</v>
      </c>
      <c r="AE20" s="106">
        <v>600</v>
      </c>
      <c r="AF20" s="52" t="s">
        <v>492</v>
      </c>
      <c r="AG20" s="43"/>
      <c r="AH20" s="43" t="s">
        <v>270</v>
      </c>
      <c r="AI20" s="52" t="s">
        <v>491</v>
      </c>
      <c r="AJ20" s="186" t="s">
        <v>436</v>
      </c>
      <c r="AK20" s="186" t="s">
        <v>493</v>
      </c>
    </row>
    <row r="21" spans="2:37" ht="81" customHeight="1" x14ac:dyDescent="0.25">
      <c r="B21" s="120">
        <v>11</v>
      </c>
      <c r="C21" s="56" t="s">
        <v>105</v>
      </c>
      <c r="D21" s="49" t="s">
        <v>112</v>
      </c>
      <c r="E21" s="50" t="s">
        <v>113</v>
      </c>
      <c r="F21" s="55" t="s">
        <v>114</v>
      </c>
      <c r="G21" s="114" t="s">
        <v>325</v>
      </c>
      <c r="H21" s="53">
        <v>349</v>
      </c>
      <c r="I21" s="268">
        <v>40000</v>
      </c>
      <c r="J21" s="147">
        <v>39574</v>
      </c>
      <c r="K21" s="153">
        <f>39574-5162.01</f>
        <v>34411.99</v>
      </c>
      <c r="L21" s="85">
        <f t="shared" si="0"/>
        <v>40000</v>
      </c>
      <c r="M21" s="92"/>
      <c r="N21" s="93">
        <v>40000</v>
      </c>
      <c r="O21" s="87"/>
      <c r="P21" s="111"/>
      <c r="Q21" s="112"/>
      <c r="R21" s="112"/>
      <c r="S21" s="112"/>
      <c r="T21" s="112"/>
      <c r="U21" s="112"/>
      <c r="V21" s="112"/>
      <c r="W21" s="112"/>
      <c r="X21" s="112"/>
      <c r="Y21" s="112">
        <v>1</v>
      </c>
      <c r="Z21" s="253">
        <f>+AD21</f>
        <v>39574.009999999995</v>
      </c>
      <c r="AA21" s="235">
        <v>34411.99</v>
      </c>
      <c r="AB21" s="235">
        <v>5162.0200000000004</v>
      </c>
      <c r="AC21" s="235"/>
      <c r="AD21" s="235">
        <f>AA21+AB21</f>
        <v>39574.009999999995</v>
      </c>
      <c r="AE21" s="106">
        <v>250</v>
      </c>
      <c r="AF21" s="148" t="s">
        <v>391</v>
      </c>
      <c r="AG21" s="43"/>
      <c r="AH21" s="43" t="s">
        <v>270</v>
      </c>
      <c r="AI21" s="52" t="s">
        <v>392</v>
      </c>
      <c r="AJ21" s="186" t="s">
        <v>385</v>
      </c>
      <c r="AK21" s="186" t="s">
        <v>431</v>
      </c>
    </row>
    <row r="22" spans="2:37" ht="95.25" customHeight="1" x14ac:dyDescent="0.25">
      <c r="B22" s="120">
        <v>12</v>
      </c>
      <c r="C22" s="56" t="s">
        <v>115</v>
      </c>
      <c r="D22" s="49" t="s">
        <v>116</v>
      </c>
      <c r="E22" s="58" t="s">
        <v>117</v>
      </c>
      <c r="F22" s="51" t="s">
        <v>282</v>
      </c>
      <c r="G22" s="115" t="s">
        <v>326</v>
      </c>
      <c r="H22" s="53">
        <v>372</v>
      </c>
      <c r="I22" s="267">
        <v>500000</v>
      </c>
      <c r="J22" s="84"/>
      <c r="K22" s="88">
        <v>500000</v>
      </c>
      <c r="L22" s="85">
        <f t="shared" si="0"/>
        <v>485435.58999999997</v>
      </c>
      <c r="M22" s="92">
        <v>7282.2</v>
      </c>
      <c r="N22" s="196">
        <v>492717.79</v>
      </c>
      <c r="O22" s="90">
        <f t="shared" ref="O22:O27" si="1">N22-M22</f>
        <v>485435.58999999997</v>
      </c>
      <c r="P22" s="111"/>
      <c r="Q22" s="112"/>
      <c r="R22" s="112"/>
      <c r="S22" s="112"/>
      <c r="T22" s="112"/>
      <c r="U22" s="166"/>
      <c r="V22" s="112"/>
      <c r="W22" s="112"/>
      <c r="X22" s="112"/>
      <c r="Y22" s="112">
        <v>1</v>
      </c>
      <c r="Z22" s="253">
        <f t="shared" ref="Z22:Z27" si="2">+AA22</f>
        <v>483980</v>
      </c>
      <c r="AA22" s="235">
        <v>483980</v>
      </c>
      <c r="AB22" s="235"/>
      <c r="AC22" s="235">
        <f t="shared" ref="AC22:AC27" si="3">AA22*1.5/100</f>
        <v>7259.7</v>
      </c>
      <c r="AD22" s="235">
        <f t="shared" ref="AD22:AD37" si="4">AA22+AB22+AC22</f>
        <v>491239.7</v>
      </c>
      <c r="AE22" s="106">
        <v>4300</v>
      </c>
      <c r="AF22" s="43"/>
      <c r="AG22" s="52"/>
      <c r="AH22" s="43" t="s">
        <v>272</v>
      </c>
      <c r="AI22" s="52" t="s">
        <v>464</v>
      </c>
      <c r="AJ22" s="186" t="s">
        <v>532</v>
      </c>
      <c r="AK22" s="186" t="s">
        <v>489</v>
      </c>
    </row>
    <row r="23" spans="2:37" ht="64.5" customHeight="1" x14ac:dyDescent="0.25">
      <c r="B23" s="120">
        <v>13</v>
      </c>
      <c r="C23" s="56" t="s">
        <v>105</v>
      </c>
      <c r="D23" s="49" t="s">
        <v>118</v>
      </c>
      <c r="E23" s="62" t="s">
        <v>119</v>
      </c>
      <c r="F23" s="51" t="s">
        <v>283</v>
      </c>
      <c r="G23" s="114" t="s">
        <v>327</v>
      </c>
      <c r="H23" s="53">
        <v>351</v>
      </c>
      <c r="I23" s="271">
        <v>185665</v>
      </c>
      <c r="J23" s="84"/>
      <c r="K23" s="89">
        <v>185664.25</v>
      </c>
      <c r="L23" s="85">
        <f t="shared" si="0"/>
        <v>180256.57</v>
      </c>
      <c r="M23" s="92">
        <v>2703.84</v>
      </c>
      <c r="N23" s="196">
        <v>182960.41</v>
      </c>
      <c r="O23" s="90">
        <f t="shared" si="1"/>
        <v>180256.57</v>
      </c>
      <c r="P23" s="111"/>
      <c r="Q23" s="112"/>
      <c r="R23" s="112"/>
      <c r="S23" s="125"/>
      <c r="T23" s="112"/>
      <c r="V23" s="112"/>
      <c r="W23" s="112"/>
      <c r="X23" s="112"/>
      <c r="Y23" s="112">
        <v>1</v>
      </c>
      <c r="Z23" s="253">
        <f t="shared" si="2"/>
        <v>180256.55</v>
      </c>
      <c r="AA23" s="235">
        <v>180256.55</v>
      </c>
      <c r="AB23" s="235"/>
      <c r="AC23" s="235">
        <f t="shared" si="3"/>
        <v>2703.8482499999996</v>
      </c>
      <c r="AD23" s="235">
        <f t="shared" si="4"/>
        <v>182960.39825</v>
      </c>
      <c r="AE23" s="106">
        <v>15</v>
      </c>
      <c r="AF23" s="52" t="s">
        <v>306</v>
      </c>
      <c r="AG23" s="52" t="s">
        <v>494</v>
      </c>
      <c r="AH23" s="43" t="s">
        <v>270</v>
      </c>
      <c r="AI23" s="52" t="s">
        <v>460</v>
      </c>
      <c r="AJ23" s="186" t="s">
        <v>458</v>
      </c>
      <c r="AK23" s="186" t="s">
        <v>459</v>
      </c>
    </row>
    <row r="24" spans="2:37" ht="67.5" customHeight="1" x14ac:dyDescent="0.25">
      <c r="B24" s="120">
        <v>14</v>
      </c>
      <c r="C24" s="56" t="s">
        <v>120</v>
      </c>
      <c r="D24" s="49" t="s">
        <v>121</v>
      </c>
      <c r="E24" s="62" t="s">
        <v>122</v>
      </c>
      <c r="F24" s="55" t="s">
        <v>284</v>
      </c>
      <c r="G24" s="115" t="s">
        <v>328</v>
      </c>
      <c r="H24" s="53">
        <v>353</v>
      </c>
      <c r="I24" s="267">
        <v>500000</v>
      </c>
      <c r="J24" s="84"/>
      <c r="K24" s="98">
        <v>500000</v>
      </c>
      <c r="L24" s="85">
        <f t="shared" si="0"/>
        <v>485429.16000000003</v>
      </c>
      <c r="M24" s="92">
        <v>7285.42</v>
      </c>
      <c r="N24" s="196">
        <v>492714.58</v>
      </c>
      <c r="O24" s="90">
        <f t="shared" si="1"/>
        <v>485429.16000000003</v>
      </c>
      <c r="P24" s="111"/>
      <c r="Q24" s="112"/>
      <c r="R24" s="112"/>
      <c r="S24" s="112"/>
      <c r="T24" s="112"/>
      <c r="U24" s="112"/>
      <c r="V24" s="112"/>
      <c r="W24" s="112"/>
      <c r="X24" s="112"/>
      <c r="Y24" s="112">
        <v>1</v>
      </c>
      <c r="Z24" s="253">
        <f t="shared" si="2"/>
        <v>328029.78999999998</v>
      </c>
      <c r="AA24" s="235">
        <v>328029.78999999998</v>
      </c>
      <c r="AB24" s="240"/>
      <c r="AC24" s="235">
        <f t="shared" si="3"/>
        <v>4920.4468499999994</v>
      </c>
      <c r="AD24" s="235">
        <f t="shared" si="4"/>
        <v>332950.23684999999</v>
      </c>
      <c r="AE24" s="106">
        <v>25</v>
      </c>
      <c r="AF24" s="52" t="s">
        <v>542</v>
      </c>
      <c r="AG24" s="52" t="s">
        <v>543</v>
      </c>
      <c r="AH24" s="43" t="s">
        <v>271</v>
      </c>
      <c r="AI24" s="52" t="s">
        <v>545</v>
      </c>
      <c r="AJ24" s="186" t="s">
        <v>532</v>
      </c>
      <c r="AK24" s="186" t="s">
        <v>544</v>
      </c>
    </row>
    <row r="25" spans="2:37" ht="70.5" customHeight="1" x14ac:dyDescent="0.25">
      <c r="B25" s="120">
        <v>15</v>
      </c>
      <c r="C25" s="56" t="s">
        <v>120</v>
      </c>
      <c r="D25" s="49" t="s">
        <v>123</v>
      </c>
      <c r="E25" s="62" t="s">
        <v>124</v>
      </c>
      <c r="F25" s="55" t="s">
        <v>125</v>
      </c>
      <c r="G25" s="114" t="s">
        <v>329</v>
      </c>
      <c r="H25" s="53">
        <v>354</v>
      </c>
      <c r="I25" s="267">
        <v>500000</v>
      </c>
      <c r="J25" s="84"/>
      <c r="K25" s="98">
        <v>500000</v>
      </c>
      <c r="L25" s="85">
        <f t="shared" si="0"/>
        <v>485433.68000000005</v>
      </c>
      <c r="M25" s="92">
        <v>7283.16</v>
      </c>
      <c r="N25" s="196">
        <v>492716.84</v>
      </c>
      <c r="O25" s="90">
        <f t="shared" si="1"/>
        <v>485433.68000000005</v>
      </c>
      <c r="P25" s="111"/>
      <c r="Q25" s="112"/>
      <c r="R25" s="112"/>
      <c r="S25" s="112"/>
      <c r="T25" s="112"/>
      <c r="U25" s="112"/>
      <c r="V25" s="112"/>
      <c r="W25" s="112"/>
      <c r="X25" s="112"/>
      <c r="Y25" s="112">
        <v>1</v>
      </c>
      <c r="Z25" s="253">
        <f t="shared" si="2"/>
        <v>473050.64</v>
      </c>
      <c r="AA25" s="235">
        <v>473050.64</v>
      </c>
      <c r="AB25" s="240"/>
      <c r="AC25" s="235">
        <f t="shared" si="3"/>
        <v>7095.7595999999994</v>
      </c>
      <c r="AD25" s="235">
        <f t="shared" si="4"/>
        <v>480146.3996</v>
      </c>
      <c r="AE25" s="106">
        <v>150</v>
      </c>
      <c r="AF25" s="52" t="s">
        <v>542</v>
      </c>
      <c r="AG25" s="52" t="s">
        <v>546</v>
      </c>
      <c r="AH25" s="43" t="s">
        <v>271</v>
      </c>
      <c r="AI25" s="52" t="s">
        <v>547</v>
      </c>
      <c r="AJ25" s="186" t="s">
        <v>520</v>
      </c>
      <c r="AK25" s="186" t="s">
        <v>523</v>
      </c>
    </row>
    <row r="26" spans="2:37" ht="51" customHeight="1" x14ac:dyDescent="0.25">
      <c r="B26" s="120">
        <v>16</v>
      </c>
      <c r="C26" s="56" t="s">
        <v>120</v>
      </c>
      <c r="D26" s="49" t="s">
        <v>126</v>
      </c>
      <c r="E26" s="62" t="s">
        <v>127</v>
      </c>
      <c r="F26" s="81" t="s">
        <v>299</v>
      </c>
      <c r="G26" s="115" t="s">
        <v>330</v>
      </c>
      <c r="H26" s="53">
        <v>344</v>
      </c>
      <c r="I26" s="267">
        <v>300000</v>
      </c>
      <c r="J26" s="84"/>
      <c r="K26" s="89">
        <v>300000</v>
      </c>
      <c r="L26" s="85">
        <f t="shared" si="0"/>
        <v>291260.52</v>
      </c>
      <c r="M26" s="92">
        <v>4369.74</v>
      </c>
      <c r="N26" s="196">
        <v>295630.26</v>
      </c>
      <c r="O26" s="90">
        <f t="shared" si="1"/>
        <v>291260.52</v>
      </c>
      <c r="P26" s="111"/>
      <c r="Q26" s="112"/>
      <c r="R26" s="112"/>
      <c r="S26" s="112"/>
      <c r="T26" s="112"/>
      <c r="U26" s="112"/>
      <c r="V26" s="112"/>
      <c r="W26" s="112"/>
      <c r="X26" s="112"/>
      <c r="Y26" s="112">
        <v>1</v>
      </c>
      <c r="Z26" s="253">
        <f t="shared" si="2"/>
        <v>267330.5</v>
      </c>
      <c r="AA26" s="235">
        <v>267330.5</v>
      </c>
      <c r="AB26" s="240"/>
      <c r="AC26" s="235">
        <f t="shared" si="3"/>
        <v>4009.9575</v>
      </c>
      <c r="AD26" s="235">
        <f t="shared" si="4"/>
        <v>271340.45750000002</v>
      </c>
      <c r="AE26" s="106">
        <v>2000</v>
      </c>
      <c r="AF26" s="52" t="s">
        <v>510</v>
      </c>
      <c r="AG26" s="52" t="s">
        <v>549</v>
      </c>
      <c r="AH26" s="43" t="s">
        <v>271</v>
      </c>
      <c r="AI26" s="52" t="s">
        <v>548</v>
      </c>
      <c r="AJ26" s="186" t="s">
        <v>523</v>
      </c>
      <c r="AK26" s="186" t="s">
        <v>508</v>
      </c>
    </row>
    <row r="27" spans="2:37" ht="54" customHeight="1" x14ac:dyDescent="0.25">
      <c r="B27" s="120">
        <v>17</v>
      </c>
      <c r="C27" s="56" t="s">
        <v>130</v>
      </c>
      <c r="D27" s="49" t="s">
        <v>128</v>
      </c>
      <c r="E27" s="62" t="s">
        <v>129</v>
      </c>
      <c r="F27" s="51" t="s">
        <v>285</v>
      </c>
      <c r="G27" s="116" t="s">
        <v>374</v>
      </c>
      <c r="H27" s="53">
        <v>358</v>
      </c>
      <c r="I27" s="267">
        <v>250000</v>
      </c>
      <c r="J27" s="84"/>
      <c r="K27" s="98">
        <v>250000</v>
      </c>
      <c r="L27" s="85">
        <f t="shared" si="0"/>
        <v>242714.52</v>
      </c>
      <c r="M27" s="92">
        <v>3642.73</v>
      </c>
      <c r="N27" s="196">
        <v>246357.25</v>
      </c>
      <c r="O27" s="90">
        <f t="shared" si="1"/>
        <v>242714.52</v>
      </c>
      <c r="P27" s="111"/>
      <c r="Q27" s="112"/>
      <c r="R27" s="112"/>
      <c r="S27" s="112"/>
      <c r="T27" s="112"/>
      <c r="U27" s="112"/>
      <c r="V27" s="112"/>
      <c r="W27" s="112"/>
      <c r="X27" s="112"/>
      <c r="Y27" s="112">
        <v>1</v>
      </c>
      <c r="Z27" s="253">
        <f t="shared" si="2"/>
        <v>151576.93</v>
      </c>
      <c r="AA27" s="235">
        <v>151576.93</v>
      </c>
      <c r="AB27" s="240"/>
      <c r="AC27" s="235">
        <f t="shared" si="3"/>
        <v>2273.6539499999999</v>
      </c>
      <c r="AD27" s="235">
        <f t="shared" si="4"/>
        <v>153850.58395</v>
      </c>
      <c r="AE27" s="106">
        <v>40</v>
      </c>
      <c r="AF27" s="52" t="s">
        <v>551</v>
      </c>
      <c r="AG27" s="52" t="s">
        <v>552</v>
      </c>
      <c r="AH27" s="43" t="s">
        <v>271</v>
      </c>
      <c r="AI27" s="52" t="s">
        <v>550</v>
      </c>
      <c r="AJ27" s="186" t="s">
        <v>532</v>
      </c>
      <c r="AK27" s="186" t="s">
        <v>489</v>
      </c>
    </row>
    <row r="28" spans="2:37" ht="75.75" customHeight="1" x14ac:dyDescent="0.25">
      <c r="B28" s="120">
        <v>18</v>
      </c>
      <c r="C28" s="56" t="s">
        <v>130</v>
      </c>
      <c r="D28" s="49" t="s">
        <v>131</v>
      </c>
      <c r="E28" s="62" t="s">
        <v>132</v>
      </c>
      <c r="F28" s="55" t="s">
        <v>133</v>
      </c>
      <c r="G28" s="115" t="s">
        <v>375</v>
      </c>
      <c r="H28" s="53">
        <v>369</v>
      </c>
      <c r="I28" s="267">
        <v>230000</v>
      </c>
      <c r="J28" s="84"/>
      <c r="K28" s="89">
        <v>229994.5</v>
      </c>
      <c r="L28" s="85">
        <f t="shared" si="0"/>
        <v>230000</v>
      </c>
      <c r="M28" s="92"/>
      <c r="N28" s="88">
        <v>230000</v>
      </c>
      <c r="O28" s="87"/>
      <c r="P28" s="111"/>
      <c r="Q28" s="112"/>
      <c r="R28" s="112"/>
      <c r="S28" s="112"/>
      <c r="T28" s="112"/>
      <c r="U28" s="112"/>
      <c r="W28" s="112"/>
      <c r="X28" s="112"/>
      <c r="Y28" s="112">
        <v>1</v>
      </c>
      <c r="Z28" s="253">
        <f>AA28+AB28</f>
        <v>229994.5</v>
      </c>
      <c r="AA28" s="235">
        <v>205128.4</v>
      </c>
      <c r="AB28" s="235">
        <v>24866.1</v>
      </c>
      <c r="AC28" s="240"/>
      <c r="AD28" s="235">
        <f>AA28+AB28+AC28</f>
        <v>229994.5</v>
      </c>
      <c r="AE28" s="106">
        <v>55</v>
      </c>
      <c r="AF28" s="52" t="s">
        <v>497</v>
      </c>
      <c r="AG28" s="43"/>
      <c r="AH28" s="43" t="s">
        <v>270</v>
      </c>
      <c r="AI28" s="52" t="s">
        <v>495</v>
      </c>
      <c r="AJ28" s="186" t="s">
        <v>481</v>
      </c>
      <c r="AK28" s="186" t="s">
        <v>496</v>
      </c>
    </row>
    <row r="29" spans="2:37" ht="60" customHeight="1" x14ac:dyDescent="0.25">
      <c r="B29" s="120">
        <v>19</v>
      </c>
      <c r="C29" s="56" t="s">
        <v>130</v>
      </c>
      <c r="D29" s="49" t="s">
        <v>134</v>
      </c>
      <c r="E29" s="62" t="s">
        <v>135</v>
      </c>
      <c r="F29" s="51" t="s">
        <v>286</v>
      </c>
      <c r="G29" s="117" t="s">
        <v>373</v>
      </c>
      <c r="H29" s="53">
        <v>349</v>
      </c>
      <c r="I29" s="267">
        <v>300000</v>
      </c>
      <c r="J29" s="84"/>
      <c r="K29" s="99">
        <v>299538.42</v>
      </c>
      <c r="L29" s="92">
        <f t="shared" si="0"/>
        <v>290814</v>
      </c>
      <c r="M29" s="92">
        <v>4362.21</v>
      </c>
      <c r="N29" s="196">
        <v>295176.21000000002</v>
      </c>
      <c r="O29" s="90">
        <f>N29-M29</f>
        <v>290814</v>
      </c>
      <c r="P29" s="111"/>
      <c r="Q29" s="112"/>
      <c r="R29" s="112"/>
      <c r="S29" s="112"/>
      <c r="T29" s="112"/>
      <c r="U29" s="112"/>
      <c r="V29" s="112"/>
      <c r="W29" s="112"/>
      <c r="X29" s="112"/>
      <c r="Y29" s="112">
        <v>1</v>
      </c>
      <c r="Z29" s="253">
        <f>AA29</f>
        <v>290814</v>
      </c>
      <c r="AA29" s="235">
        <v>290814</v>
      </c>
      <c r="AB29" s="235"/>
      <c r="AC29" s="235">
        <f>AA29*1.5/100</f>
        <v>4362.21</v>
      </c>
      <c r="AD29" s="235">
        <f t="shared" si="4"/>
        <v>295176.21000000002</v>
      </c>
      <c r="AE29" s="106">
        <v>300</v>
      </c>
      <c r="AF29" s="43"/>
      <c r="AG29" s="43"/>
      <c r="AH29" s="43" t="s">
        <v>270</v>
      </c>
      <c r="AI29" s="52" t="s">
        <v>361</v>
      </c>
      <c r="AJ29" s="186" t="s">
        <v>305</v>
      </c>
      <c r="AK29" s="186" t="s">
        <v>385</v>
      </c>
    </row>
    <row r="30" spans="2:37" ht="55.5" customHeight="1" x14ac:dyDescent="0.25">
      <c r="B30" s="120">
        <v>20</v>
      </c>
      <c r="C30" s="56" t="s">
        <v>130</v>
      </c>
      <c r="D30" s="49" t="s">
        <v>136</v>
      </c>
      <c r="E30" s="62" t="s">
        <v>137</v>
      </c>
      <c r="F30" s="51" t="s">
        <v>138</v>
      </c>
      <c r="G30" s="116" t="s">
        <v>317</v>
      </c>
      <c r="H30" s="53">
        <v>374</v>
      </c>
      <c r="I30" s="267">
        <v>70000</v>
      </c>
      <c r="J30" s="147">
        <v>70644</v>
      </c>
      <c r="K30" s="89">
        <v>61429.83</v>
      </c>
      <c r="L30" s="92">
        <f t="shared" si="0"/>
        <v>70000</v>
      </c>
      <c r="M30" s="92"/>
      <c r="N30" s="88">
        <v>70000</v>
      </c>
      <c r="O30" s="87"/>
      <c r="P30" s="111"/>
      <c r="Q30" s="112"/>
      <c r="R30" s="112"/>
      <c r="S30" s="112"/>
      <c r="T30" s="112"/>
      <c r="U30" s="112"/>
      <c r="V30" s="112"/>
      <c r="W30" s="112"/>
      <c r="X30" s="112"/>
      <c r="Y30" s="112">
        <v>1</v>
      </c>
      <c r="Z30" s="253">
        <f>AA30+AB30</f>
        <v>69886</v>
      </c>
      <c r="AA30" s="235">
        <f>69886-9115.57</f>
        <v>60770.43</v>
      </c>
      <c r="AB30" s="235">
        <v>9115.57</v>
      </c>
      <c r="AC30" s="235"/>
      <c r="AD30" s="235">
        <f t="shared" si="4"/>
        <v>69886</v>
      </c>
      <c r="AE30" s="106">
        <v>50</v>
      </c>
      <c r="AF30" s="52" t="s">
        <v>475</v>
      </c>
      <c r="AG30" s="43"/>
      <c r="AH30" s="43" t="s">
        <v>270</v>
      </c>
      <c r="AI30" s="52" t="s">
        <v>392</v>
      </c>
      <c r="AJ30" s="224" t="s">
        <v>498</v>
      </c>
      <c r="AK30" s="224" t="s">
        <v>447</v>
      </c>
    </row>
    <row r="31" spans="2:37" ht="61.5" customHeight="1" x14ac:dyDescent="0.25">
      <c r="B31" s="120">
        <v>21</v>
      </c>
      <c r="C31" s="56" t="s">
        <v>130</v>
      </c>
      <c r="D31" s="49" t="s">
        <v>139</v>
      </c>
      <c r="E31" s="62" t="s">
        <v>140</v>
      </c>
      <c r="F31" s="55" t="s">
        <v>141</v>
      </c>
      <c r="G31" s="117" t="s">
        <v>331</v>
      </c>
      <c r="H31" s="53">
        <v>357</v>
      </c>
      <c r="I31" s="267">
        <v>50000</v>
      </c>
      <c r="J31" s="84"/>
      <c r="K31" s="89">
        <v>50630</v>
      </c>
      <c r="L31" s="92">
        <f t="shared" si="0"/>
        <v>50000</v>
      </c>
      <c r="M31" s="92"/>
      <c r="N31" s="196">
        <v>50000</v>
      </c>
      <c r="O31" s="87"/>
      <c r="P31" s="112"/>
      <c r="Q31" s="112"/>
      <c r="R31" s="112"/>
      <c r="S31" s="112"/>
      <c r="T31" s="112"/>
      <c r="U31" s="126"/>
      <c r="V31" s="112"/>
      <c r="W31" s="112"/>
      <c r="X31" s="112"/>
      <c r="Y31" s="112">
        <v>1</v>
      </c>
      <c r="Z31" s="253">
        <f>+AD31</f>
        <v>49810</v>
      </c>
      <c r="AA31" s="235">
        <v>49810</v>
      </c>
      <c r="AB31" s="240"/>
      <c r="AC31" s="240"/>
      <c r="AD31" s="235">
        <f t="shared" si="4"/>
        <v>49810</v>
      </c>
      <c r="AE31" s="106"/>
      <c r="AF31" s="225" t="s">
        <v>500</v>
      </c>
      <c r="AG31" s="43"/>
      <c r="AH31" s="43" t="s">
        <v>270</v>
      </c>
      <c r="AI31" s="226" t="s">
        <v>476</v>
      </c>
      <c r="AJ31" s="186" t="s">
        <v>499</v>
      </c>
      <c r="AK31" s="186" t="s">
        <v>499</v>
      </c>
    </row>
    <row r="32" spans="2:37" ht="61.5" customHeight="1" x14ac:dyDescent="0.25">
      <c r="B32" s="120">
        <v>22</v>
      </c>
      <c r="C32" s="56" t="s">
        <v>31</v>
      </c>
      <c r="D32" s="49" t="s">
        <v>142</v>
      </c>
      <c r="E32" s="62" t="s">
        <v>143</v>
      </c>
      <c r="F32" s="55" t="s">
        <v>287</v>
      </c>
      <c r="G32" s="117" t="s">
        <v>332</v>
      </c>
      <c r="H32" s="53">
        <v>342</v>
      </c>
      <c r="I32" s="267">
        <v>300000</v>
      </c>
      <c r="J32" s="84"/>
      <c r="K32" s="89">
        <v>299930.59999999998</v>
      </c>
      <c r="L32" s="92">
        <f t="shared" si="0"/>
        <v>291194.75</v>
      </c>
      <c r="M32" s="92">
        <v>4367.92</v>
      </c>
      <c r="N32" s="196">
        <v>295562.67</v>
      </c>
      <c r="O32" s="90">
        <f>N32-M32</f>
        <v>291194.75</v>
      </c>
      <c r="P32" s="84"/>
      <c r="Q32" s="112"/>
      <c r="R32" s="112"/>
      <c r="S32" s="112"/>
      <c r="T32" s="112"/>
      <c r="V32" s="111"/>
      <c r="W32" s="112"/>
      <c r="X32" s="112"/>
      <c r="Y32" s="112">
        <v>1</v>
      </c>
      <c r="Z32" s="253">
        <f>AA32</f>
        <v>291194.76</v>
      </c>
      <c r="AA32" s="235">
        <v>291194.76</v>
      </c>
      <c r="AB32" s="235"/>
      <c r="AC32" s="235">
        <f>AA32*1.5/100</f>
        <v>4367.9214000000002</v>
      </c>
      <c r="AD32" s="235">
        <f t="shared" si="4"/>
        <v>295562.6814</v>
      </c>
      <c r="AE32" s="106">
        <v>10</v>
      </c>
      <c r="AF32" s="52" t="s">
        <v>306</v>
      </c>
      <c r="AG32" s="52" t="s">
        <v>502</v>
      </c>
      <c r="AH32" s="43" t="s">
        <v>270</v>
      </c>
      <c r="AI32" s="52" t="s">
        <v>301</v>
      </c>
      <c r="AJ32" s="186" t="s">
        <v>362</v>
      </c>
      <c r="AK32" s="186" t="s">
        <v>501</v>
      </c>
    </row>
    <row r="33" spans="2:37" ht="57.75" customHeight="1" x14ac:dyDescent="0.25">
      <c r="B33" s="120">
        <v>23</v>
      </c>
      <c r="C33" s="56" t="s">
        <v>144</v>
      </c>
      <c r="D33" s="49" t="s">
        <v>145</v>
      </c>
      <c r="E33" s="62" t="s">
        <v>146</v>
      </c>
      <c r="F33" s="55" t="s">
        <v>147</v>
      </c>
      <c r="G33" s="117" t="s">
        <v>333</v>
      </c>
      <c r="H33" s="53">
        <v>363</v>
      </c>
      <c r="I33" s="267">
        <v>250000</v>
      </c>
      <c r="J33" s="84"/>
      <c r="K33" s="98">
        <v>250000</v>
      </c>
      <c r="L33" s="92">
        <f t="shared" si="0"/>
        <v>242716.06</v>
      </c>
      <c r="M33" s="92">
        <v>3641.97</v>
      </c>
      <c r="N33" s="196">
        <v>246358.03</v>
      </c>
      <c r="O33" s="90">
        <f>N33-M33</f>
        <v>242716.06</v>
      </c>
      <c r="P33" s="111"/>
      <c r="Q33" s="112"/>
      <c r="R33" s="112"/>
      <c r="S33" s="112"/>
      <c r="T33" s="112"/>
      <c r="U33" s="166"/>
      <c r="V33" s="112"/>
      <c r="W33" s="112"/>
      <c r="X33" s="112"/>
      <c r="Y33" s="112">
        <v>1</v>
      </c>
      <c r="Z33" s="253">
        <f>AA33</f>
        <v>205146.9</v>
      </c>
      <c r="AA33" s="235">
        <v>205146.9</v>
      </c>
      <c r="AB33" s="235"/>
      <c r="AC33" s="235">
        <f>AA33*1.5/100</f>
        <v>3077.2034999999996</v>
      </c>
      <c r="AD33" s="235">
        <f t="shared" si="4"/>
        <v>208224.1035</v>
      </c>
      <c r="AE33" s="106">
        <v>800</v>
      </c>
      <c r="AF33" s="43"/>
      <c r="AG33" s="43"/>
      <c r="AH33" s="43" t="s">
        <v>272</v>
      </c>
      <c r="AI33" s="52" t="s">
        <v>446</v>
      </c>
      <c r="AJ33" s="186" t="s">
        <v>439</v>
      </c>
      <c r="AK33" s="186" t="s">
        <v>533</v>
      </c>
    </row>
    <row r="34" spans="2:37" ht="58.5" customHeight="1" x14ac:dyDescent="0.25">
      <c r="B34" s="120">
        <v>24</v>
      </c>
      <c r="C34" s="56" t="s">
        <v>144</v>
      </c>
      <c r="D34" s="49" t="s">
        <v>148</v>
      </c>
      <c r="E34" s="62" t="s">
        <v>149</v>
      </c>
      <c r="F34" s="55" t="s">
        <v>150</v>
      </c>
      <c r="G34" s="117" t="s">
        <v>334</v>
      </c>
      <c r="H34" s="53">
        <v>368</v>
      </c>
      <c r="I34" s="267">
        <v>50000</v>
      </c>
      <c r="J34" s="147">
        <v>5760</v>
      </c>
      <c r="K34" s="89">
        <v>38400</v>
      </c>
      <c r="L34" s="92">
        <f t="shared" si="0"/>
        <v>44160</v>
      </c>
      <c r="M34" s="92"/>
      <c r="N34" s="196">
        <v>44160</v>
      </c>
      <c r="O34" s="87"/>
      <c r="P34" s="111"/>
      <c r="Q34" s="112"/>
      <c r="R34" s="112"/>
      <c r="S34" s="112"/>
      <c r="T34" s="112"/>
      <c r="U34" s="112"/>
      <c r="V34" s="112"/>
      <c r="W34" s="112"/>
      <c r="X34" s="112"/>
      <c r="Y34" s="112">
        <v>1</v>
      </c>
      <c r="Z34" s="253">
        <f>+AD34</f>
        <v>44160</v>
      </c>
      <c r="AA34" s="235">
        <v>38400</v>
      </c>
      <c r="AB34" s="235">
        <v>5760</v>
      </c>
      <c r="AC34" s="240"/>
      <c r="AD34" s="235">
        <f t="shared" si="4"/>
        <v>44160</v>
      </c>
      <c r="AE34" s="106">
        <v>500</v>
      </c>
      <c r="AF34" s="52" t="s">
        <v>563</v>
      </c>
      <c r="AG34" s="43"/>
      <c r="AH34" s="43" t="s">
        <v>273</v>
      </c>
      <c r="AI34" s="52" t="s">
        <v>556</v>
      </c>
      <c r="AJ34" s="186" t="s">
        <v>559</v>
      </c>
      <c r="AK34" s="186" t="s">
        <v>560</v>
      </c>
    </row>
    <row r="35" spans="2:37" ht="49.5" customHeight="1" x14ac:dyDescent="0.25">
      <c r="B35" s="120">
        <v>25</v>
      </c>
      <c r="C35" s="56" t="s">
        <v>144</v>
      </c>
      <c r="D35" s="49" t="s">
        <v>151</v>
      </c>
      <c r="E35" s="62" t="s">
        <v>152</v>
      </c>
      <c r="F35" s="55" t="s">
        <v>288</v>
      </c>
      <c r="G35" s="117" t="s">
        <v>335</v>
      </c>
      <c r="H35" s="53">
        <v>348</v>
      </c>
      <c r="I35" s="267">
        <v>300000</v>
      </c>
      <c r="J35" s="84"/>
      <c r="K35" s="89">
        <v>300000</v>
      </c>
      <c r="L35" s="92">
        <f t="shared" si="0"/>
        <v>291252.54000000004</v>
      </c>
      <c r="M35" s="92">
        <v>4373.7299999999996</v>
      </c>
      <c r="N35" s="196">
        <v>295626.27</v>
      </c>
      <c r="O35" s="90">
        <f>N35-M35</f>
        <v>291252.54000000004</v>
      </c>
      <c r="P35" s="111"/>
      <c r="Q35" s="112"/>
      <c r="R35" s="111"/>
      <c r="S35" s="112"/>
      <c r="T35" s="112"/>
      <c r="U35" s="112"/>
      <c r="V35" s="112"/>
      <c r="X35" s="112"/>
      <c r="Y35" s="112">
        <v>1</v>
      </c>
      <c r="Z35" s="253">
        <f>+AA35</f>
        <v>290785.7</v>
      </c>
      <c r="AA35" s="235">
        <v>290785.7</v>
      </c>
      <c r="AB35" s="235"/>
      <c r="AC35" s="235">
        <f>AA35*1.5/100</f>
        <v>4361.7855000000009</v>
      </c>
      <c r="AD35" s="235">
        <f t="shared" si="4"/>
        <v>295147.48550000001</v>
      </c>
      <c r="AE35" s="106">
        <v>474</v>
      </c>
      <c r="AF35" s="43"/>
      <c r="AG35" s="43"/>
      <c r="AH35" s="43" t="s">
        <v>272</v>
      </c>
      <c r="AI35" s="52" t="s">
        <v>393</v>
      </c>
      <c r="AJ35" s="186" t="s">
        <v>394</v>
      </c>
      <c r="AK35" s="186" t="s">
        <v>534</v>
      </c>
    </row>
    <row r="36" spans="2:37" ht="69" customHeight="1" x14ac:dyDescent="0.25">
      <c r="B36" s="120">
        <v>26</v>
      </c>
      <c r="C36" s="56" t="s">
        <v>144</v>
      </c>
      <c r="D36" s="49" t="s">
        <v>153</v>
      </c>
      <c r="E36" s="50" t="s">
        <v>154</v>
      </c>
      <c r="F36" s="58" t="s">
        <v>289</v>
      </c>
      <c r="G36" s="117" t="s">
        <v>336</v>
      </c>
      <c r="H36" s="53">
        <v>364</v>
      </c>
      <c r="I36" s="267">
        <v>300000</v>
      </c>
      <c r="J36" s="84"/>
      <c r="K36" s="89">
        <v>300000</v>
      </c>
      <c r="L36" s="92">
        <f t="shared" si="0"/>
        <v>291254.74</v>
      </c>
      <c r="M36" s="92">
        <v>4372.53</v>
      </c>
      <c r="N36" s="196">
        <v>295627.27</v>
      </c>
      <c r="O36" s="90">
        <f>N36-M36</f>
        <v>291254.74</v>
      </c>
      <c r="P36" s="111"/>
      <c r="Q36" s="112"/>
      <c r="R36" s="126"/>
      <c r="S36" s="126"/>
      <c r="T36" s="112"/>
      <c r="U36" s="84"/>
      <c r="V36" s="112"/>
      <c r="W36" s="112"/>
      <c r="X36" s="112"/>
      <c r="Y36" s="112">
        <v>1</v>
      </c>
      <c r="Z36" s="253">
        <f>+AA36</f>
        <v>291056.09000000003</v>
      </c>
      <c r="AA36" s="235">
        <v>291056.09000000003</v>
      </c>
      <c r="AB36" s="240"/>
      <c r="AC36" s="235">
        <f>AA36*1.5/100</f>
        <v>4365.8413499999997</v>
      </c>
      <c r="AD36" s="235">
        <f t="shared" si="4"/>
        <v>295421.93135000003</v>
      </c>
      <c r="AE36" s="106">
        <v>108</v>
      </c>
      <c r="AF36" s="43"/>
      <c r="AG36" s="43"/>
      <c r="AH36" s="43" t="s">
        <v>272</v>
      </c>
      <c r="AI36" s="52" t="s">
        <v>303</v>
      </c>
      <c r="AJ36" s="186" t="s">
        <v>305</v>
      </c>
      <c r="AK36" s="186" t="s">
        <v>535</v>
      </c>
    </row>
    <row r="37" spans="2:37" ht="63" customHeight="1" x14ac:dyDescent="0.25">
      <c r="B37" s="120">
        <v>27</v>
      </c>
      <c r="C37" s="56" t="s">
        <v>144</v>
      </c>
      <c r="D37" s="49" t="s">
        <v>155</v>
      </c>
      <c r="E37" s="62" t="s">
        <v>156</v>
      </c>
      <c r="F37" s="58" t="s">
        <v>157</v>
      </c>
      <c r="G37" s="115"/>
      <c r="H37" s="53"/>
      <c r="I37" s="267">
        <v>250000</v>
      </c>
      <c r="J37" s="147">
        <v>248795</v>
      </c>
      <c r="K37" s="85">
        <f>248795-23191.02</f>
        <v>225603.98</v>
      </c>
      <c r="L37" s="92">
        <f t="shared" si="0"/>
        <v>250000</v>
      </c>
      <c r="M37" s="100"/>
      <c r="N37" s="88">
        <v>250000</v>
      </c>
      <c r="O37" s="87"/>
      <c r="P37" s="111"/>
      <c r="Q37" s="112"/>
      <c r="R37" s="112"/>
      <c r="S37" s="112"/>
      <c r="T37" s="112"/>
      <c r="U37" s="112"/>
      <c r="V37" s="112"/>
      <c r="X37" s="112"/>
      <c r="Y37" s="112">
        <v>1</v>
      </c>
      <c r="Z37" s="253">
        <f>+AD37</f>
        <v>248795</v>
      </c>
      <c r="AA37" s="235">
        <v>225603.98</v>
      </c>
      <c r="AB37" s="235">
        <f>(104.61*132)+109.83*50+1945.5*2</f>
        <v>23191.02</v>
      </c>
      <c r="AC37" s="235"/>
      <c r="AD37" s="235">
        <f t="shared" si="4"/>
        <v>248795</v>
      </c>
      <c r="AE37" s="106"/>
      <c r="AF37" s="148" t="s">
        <v>395</v>
      </c>
      <c r="AG37" s="43"/>
      <c r="AH37" s="43" t="s">
        <v>270</v>
      </c>
      <c r="AI37" s="227" t="s">
        <v>396</v>
      </c>
      <c r="AJ37" s="186" t="s">
        <v>385</v>
      </c>
      <c r="AK37" s="186" t="s">
        <v>503</v>
      </c>
    </row>
    <row r="38" spans="2:37" ht="92.25" customHeight="1" x14ac:dyDescent="0.25">
      <c r="B38" s="120">
        <v>28</v>
      </c>
      <c r="C38" s="56" t="s">
        <v>144</v>
      </c>
      <c r="D38" s="49" t="s">
        <v>158</v>
      </c>
      <c r="E38" s="62" t="s">
        <v>159</v>
      </c>
      <c r="F38" s="55" t="s">
        <v>160</v>
      </c>
      <c r="G38" s="115"/>
      <c r="H38" s="53"/>
      <c r="I38" s="267">
        <v>225000</v>
      </c>
      <c r="J38" s="147">
        <v>223732.5</v>
      </c>
      <c r="K38" s="153">
        <f>J38-(1945.5*15)</f>
        <v>194550</v>
      </c>
      <c r="L38" s="92">
        <f t="shared" si="0"/>
        <v>225000</v>
      </c>
      <c r="M38" s="100"/>
      <c r="N38" s="88">
        <v>225000</v>
      </c>
      <c r="O38" s="87"/>
      <c r="P38" s="84"/>
      <c r="Q38" s="112"/>
      <c r="R38" s="125"/>
      <c r="S38" s="111"/>
      <c r="T38" s="112"/>
      <c r="U38" s="112"/>
      <c r="V38" s="112"/>
      <c r="W38" s="112"/>
      <c r="Y38" s="112">
        <v>1</v>
      </c>
      <c r="Z38" s="253">
        <f>+AD38</f>
        <v>223732.5</v>
      </c>
      <c r="AA38" s="235">
        <v>194550</v>
      </c>
      <c r="AB38" s="235">
        <v>29182.5</v>
      </c>
      <c r="AC38" s="235"/>
      <c r="AD38" s="235">
        <f>AB38+AA38</f>
        <v>223732.5</v>
      </c>
      <c r="AE38" s="106"/>
      <c r="AF38" s="52" t="s">
        <v>505</v>
      </c>
      <c r="AG38" s="43"/>
      <c r="AH38" s="43" t="s">
        <v>270</v>
      </c>
      <c r="AI38" s="148" t="s">
        <v>397</v>
      </c>
      <c r="AJ38" s="186" t="s">
        <v>385</v>
      </c>
      <c r="AK38" s="186" t="s">
        <v>504</v>
      </c>
    </row>
    <row r="39" spans="2:37" ht="65.25" customHeight="1" x14ac:dyDescent="0.25">
      <c r="B39" s="120">
        <v>29</v>
      </c>
      <c r="C39" s="56" t="s">
        <v>144</v>
      </c>
      <c r="D39" s="49" t="s">
        <v>161</v>
      </c>
      <c r="E39" s="62" t="s">
        <v>162</v>
      </c>
      <c r="F39" s="55" t="s">
        <v>163</v>
      </c>
      <c r="G39" s="115"/>
      <c r="H39" s="53"/>
      <c r="I39" s="267">
        <v>100000</v>
      </c>
      <c r="J39" s="84"/>
      <c r="K39" s="89">
        <v>100250</v>
      </c>
      <c r="L39" s="92">
        <f t="shared" si="0"/>
        <v>100000</v>
      </c>
      <c r="M39" s="100"/>
      <c r="N39" s="196">
        <v>100000</v>
      </c>
      <c r="O39" s="87"/>
      <c r="P39" s="112"/>
      <c r="Q39" s="112"/>
      <c r="R39" s="112"/>
      <c r="S39" s="112"/>
      <c r="T39" s="112"/>
      <c r="U39" s="126"/>
      <c r="V39" s="112"/>
      <c r="W39" s="112"/>
      <c r="X39" s="112"/>
      <c r="Y39" s="112">
        <v>1</v>
      </c>
      <c r="Z39" s="253">
        <f>+AD39</f>
        <v>99880</v>
      </c>
      <c r="AA39" s="235">
        <v>99880</v>
      </c>
      <c r="AB39" s="235"/>
      <c r="AC39" s="235"/>
      <c r="AD39" s="235">
        <f t="shared" ref="AD39:AD72" si="5">AA39+AB39+AC39</f>
        <v>99880</v>
      </c>
      <c r="AE39" s="106"/>
      <c r="AF39" s="225" t="s">
        <v>509</v>
      </c>
      <c r="AG39" s="43"/>
      <c r="AH39" s="43" t="s">
        <v>270</v>
      </c>
      <c r="AI39" s="232" t="s">
        <v>476</v>
      </c>
      <c r="AJ39" s="186" t="s">
        <v>499</v>
      </c>
      <c r="AK39" s="186" t="s">
        <v>508</v>
      </c>
    </row>
    <row r="40" spans="2:37" ht="60" customHeight="1" x14ac:dyDescent="0.25">
      <c r="B40" s="120">
        <v>30</v>
      </c>
      <c r="C40" s="56" t="s">
        <v>144</v>
      </c>
      <c r="D40" s="49" t="s">
        <v>164</v>
      </c>
      <c r="E40" s="62" t="s">
        <v>363</v>
      </c>
      <c r="F40" s="51" t="s">
        <v>313</v>
      </c>
      <c r="G40" s="117" t="s">
        <v>337</v>
      </c>
      <c r="H40" s="53">
        <v>369</v>
      </c>
      <c r="I40" s="267">
        <v>250000</v>
      </c>
      <c r="J40" s="84"/>
      <c r="K40" s="89">
        <v>249594.75</v>
      </c>
      <c r="L40" s="92">
        <f t="shared" si="0"/>
        <v>242325.01</v>
      </c>
      <c r="M40" s="202">
        <v>3634.87</v>
      </c>
      <c r="N40" s="196">
        <v>245959.88</v>
      </c>
      <c r="O40" s="90">
        <f>N40-M40</f>
        <v>242325.01</v>
      </c>
      <c r="P40" s="84"/>
      <c r="Q40" s="150"/>
      <c r="R40" s="111"/>
      <c r="S40" s="112"/>
      <c r="T40" s="112"/>
      <c r="V40" s="112"/>
      <c r="W40" s="112"/>
      <c r="X40" s="112"/>
      <c r="Y40" s="112">
        <v>1</v>
      </c>
      <c r="Z40" s="253">
        <f>+AA40</f>
        <v>242325</v>
      </c>
      <c r="AA40" s="235">
        <v>242325</v>
      </c>
      <c r="AB40" s="235"/>
      <c r="AC40" s="235">
        <f>AA40*1.5/100</f>
        <v>3634.875</v>
      </c>
      <c r="AD40" s="235">
        <f t="shared" si="5"/>
        <v>245959.875</v>
      </c>
      <c r="AE40" s="106">
        <v>105</v>
      </c>
      <c r="AF40" s="52" t="s">
        <v>510</v>
      </c>
      <c r="AG40" s="52">
        <v>179.5</v>
      </c>
      <c r="AH40" s="43" t="s">
        <v>270</v>
      </c>
      <c r="AI40" s="228" t="s">
        <v>465</v>
      </c>
      <c r="AJ40" s="186" t="s">
        <v>511</v>
      </c>
      <c r="AK40" s="186" t="s">
        <v>512</v>
      </c>
    </row>
    <row r="41" spans="2:37" ht="54" customHeight="1" x14ac:dyDescent="0.25">
      <c r="B41" s="120">
        <v>31</v>
      </c>
      <c r="C41" s="56" t="s">
        <v>144</v>
      </c>
      <c r="D41" s="49" t="s">
        <v>165</v>
      </c>
      <c r="E41" s="62" t="s">
        <v>166</v>
      </c>
      <c r="F41" s="51" t="s">
        <v>167</v>
      </c>
      <c r="G41" s="115" t="s">
        <v>338</v>
      </c>
      <c r="H41" s="53">
        <v>376</v>
      </c>
      <c r="I41" s="267">
        <v>300000</v>
      </c>
      <c r="J41" s="84"/>
      <c r="K41" s="98">
        <v>300000</v>
      </c>
      <c r="L41" s="92">
        <f t="shared" si="0"/>
        <v>291259.62</v>
      </c>
      <c r="M41" s="92">
        <v>4370.1899999999996</v>
      </c>
      <c r="N41" s="196">
        <v>295629.81</v>
      </c>
      <c r="O41" s="90">
        <f>N41-M41</f>
        <v>291259.62</v>
      </c>
      <c r="P41" s="111"/>
      <c r="Q41" s="112"/>
      <c r="R41" s="123"/>
      <c r="S41" s="112"/>
      <c r="T41" s="112"/>
      <c r="U41" s="112"/>
      <c r="V41" s="112"/>
      <c r="W41" s="112"/>
      <c r="X41" s="112"/>
      <c r="Y41" s="112">
        <v>1</v>
      </c>
      <c r="Z41" s="253">
        <f>+AA41</f>
        <v>247033.23</v>
      </c>
      <c r="AA41" s="235">
        <v>247033.23</v>
      </c>
      <c r="AB41" s="240"/>
      <c r="AC41" s="235">
        <f>AA41*1.5/100</f>
        <v>3705.4984500000005</v>
      </c>
      <c r="AD41" s="235">
        <f t="shared" si="5"/>
        <v>250738.72845000002</v>
      </c>
      <c r="AE41" s="106">
        <v>58</v>
      </c>
      <c r="AF41" s="43"/>
      <c r="AG41" s="43"/>
      <c r="AH41" s="43" t="s">
        <v>271</v>
      </c>
      <c r="AI41" s="52" t="s">
        <v>553</v>
      </c>
      <c r="AJ41" s="186" t="s">
        <v>431</v>
      </c>
      <c r="AK41" s="186" t="s">
        <v>524</v>
      </c>
    </row>
    <row r="42" spans="2:37" ht="45.75" customHeight="1" x14ac:dyDescent="0.25">
      <c r="B42" s="120">
        <v>32</v>
      </c>
      <c r="C42" s="56" t="s">
        <v>144</v>
      </c>
      <c r="D42" s="49" t="s">
        <v>168</v>
      </c>
      <c r="E42" s="62" t="s">
        <v>169</v>
      </c>
      <c r="F42" s="51" t="s">
        <v>170</v>
      </c>
      <c r="G42" s="114" t="s">
        <v>339</v>
      </c>
      <c r="H42" s="53">
        <v>374</v>
      </c>
      <c r="I42" s="267">
        <v>20000</v>
      </c>
      <c r="J42" s="84"/>
      <c r="K42" s="89">
        <v>18500</v>
      </c>
      <c r="L42" s="92">
        <f t="shared" ref="L42:L72" si="6">N42-M42</f>
        <v>18500</v>
      </c>
      <c r="M42" s="100"/>
      <c r="N42" s="196">
        <v>18500</v>
      </c>
      <c r="O42" s="87"/>
      <c r="P42" s="111"/>
      <c r="Q42" s="112"/>
      <c r="R42" s="112"/>
      <c r="S42" s="112"/>
      <c r="T42" s="112"/>
      <c r="U42" s="112"/>
      <c r="W42" s="112"/>
      <c r="X42" s="112"/>
      <c r="Y42" s="112">
        <v>1</v>
      </c>
      <c r="Z42" s="253">
        <f>+AD42</f>
        <v>18500</v>
      </c>
      <c r="AA42" s="235">
        <v>18500</v>
      </c>
      <c r="AB42" s="240"/>
      <c r="AC42" s="240"/>
      <c r="AD42" s="235">
        <f t="shared" si="5"/>
        <v>18500</v>
      </c>
      <c r="AE42" s="106">
        <v>155</v>
      </c>
      <c r="AF42" s="52" t="s">
        <v>558</v>
      </c>
      <c r="AG42" s="43"/>
      <c r="AH42" s="43" t="s">
        <v>273</v>
      </c>
      <c r="AI42" s="52" t="s">
        <v>557</v>
      </c>
      <c r="AJ42" s="186" t="s">
        <v>559</v>
      </c>
      <c r="AK42" s="186" t="s">
        <v>560</v>
      </c>
    </row>
    <row r="43" spans="2:37" ht="57.75" customHeight="1" x14ac:dyDescent="0.25">
      <c r="B43" s="120">
        <v>33</v>
      </c>
      <c r="C43" s="56" t="s">
        <v>144</v>
      </c>
      <c r="D43" s="49" t="s">
        <v>171</v>
      </c>
      <c r="E43" s="62" t="s">
        <v>172</v>
      </c>
      <c r="F43" s="55" t="s">
        <v>173</v>
      </c>
      <c r="G43" s="115" t="s">
        <v>340</v>
      </c>
      <c r="H43" s="53">
        <v>345</v>
      </c>
      <c r="I43" s="267">
        <v>300000</v>
      </c>
      <c r="J43" s="84"/>
      <c r="K43" s="89">
        <v>300000</v>
      </c>
      <c r="L43" s="92">
        <f t="shared" si="6"/>
        <v>291262.04000000004</v>
      </c>
      <c r="M43" s="92">
        <v>4368.9799999999996</v>
      </c>
      <c r="N43" s="196">
        <v>295631.02</v>
      </c>
      <c r="O43" s="90">
        <f>N43-M43</f>
        <v>291262.04000000004</v>
      </c>
      <c r="P43" s="111"/>
      <c r="Q43" s="112"/>
      <c r="R43" s="111"/>
      <c r="S43" s="112"/>
      <c r="T43" s="112"/>
      <c r="U43" s="112"/>
      <c r="V43" s="112"/>
      <c r="W43" s="112"/>
      <c r="X43" s="112"/>
      <c r="Y43" s="112">
        <v>1</v>
      </c>
      <c r="Z43" s="253">
        <f>+AA43</f>
        <v>287159.8</v>
      </c>
      <c r="AA43" s="235">
        <v>287159.8</v>
      </c>
      <c r="AB43" s="235"/>
      <c r="AC43" s="235">
        <f>AA43*1.5/100</f>
        <v>4307.3969999999999</v>
      </c>
      <c r="AD43" s="235">
        <f t="shared" si="5"/>
        <v>291467.19699999999</v>
      </c>
      <c r="AE43" s="106">
        <v>320</v>
      </c>
      <c r="AF43" s="43"/>
      <c r="AG43" s="43"/>
      <c r="AH43" s="43" t="s">
        <v>272</v>
      </c>
      <c r="AI43" s="52" t="s">
        <v>302</v>
      </c>
      <c r="AJ43" s="186" t="s">
        <v>362</v>
      </c>
      <c r="AK43" s="186" t="s">
        <v>385</v>
      </c>
    </row>
    <row r="44" spans="2:37" ht="64.5" customHeight="1" x14ac:dyDescent="0.25">
      <c r="B44" s="120">
        <v>34</v>
      </c>
      <c r="C44" s="56" t="s">
        <v>144</v>
      </c>
      <c r="D44" s="49" t="s">
        <v>174</v>
      </c>
      <c r="E44" s="62" t="s">
        <v>175</v>
      </c>
      <c r="F44" s="58" t="s">
        <v>369</v>
      </c>
      <c r="G44" s="115" t="s">
        <v>324</v>
      </c>
      <c r="H44" s="53">
        <v>377</v>
      </c>
      <c r="I44" s="267">
        <v>250000</v>
      </c>
      <c r="J44" s="84"/>
      <c r="K44" s="89">
        <v>250000</v>
      </c>
      <c r="L44" s="92">
        <f t="shared" si="6"/>
        <v>242710.11</v>
      </c>
      <c r="M44" s="92">
        <v>3644.94</v>
      </c>
      <c r="N44" s="196">
        <v>246355.05</v>
      </c>
      <c r="O44" s="90">
        <f>N44-M44</f>
        <v>242710.11</v>
      </c>
      <c r="P44" s="111"/>
      <c r="Q44" s="112"/>
      <c r="R44" s="112"/>
      <c r="S44" s="112"/>
      <c r="T44" s="112"/>
      <c r="U44" s="112"/>
      <c r="W44" s="112"/>
      <c r="X44" s="112"/>
      <c r="Y44" s="112">
        <v>1</v>
      </c>
      <c r="Z44" s="253">
        <f>+AA44</f>
        <v>242710.11</v>
      </c>
      <c r="AA44" s="235">
        <v>242710.11</v>
      </c>
      <c r="AB44" s="235"/>
      <c r="AC44" s="235">
        <f>AA44*1.5/100</f>
        <v>3640.6516499999998</v>
      </c>
      <c r="AD44" s="235">
        <f t="shared" si="5"/>
        <v>246350.76165</v>
      </c>
      <c r="AE44" s="106">
        <f>353+632</f>
        <v>985</v>
      </c>
      <c r="AF44" s="43"/>
      <c r="AG44" s="43"/>
      <c r="AH44" s="43" t="s">
        <v>272</v>
      </c>
      <c r="AI44" s="52" t="s">
        <v>368</v>
      </c>
      <c r="AJ44" s="186" t="s">
        <v>367</v>
      </c>
      <c r="AK44" s="186" t="s">
        <v>536</v>
      </c>
    </row>
    <row r="45" spans="2:37" ht="51.75" customHeight="1" x14ac:dyDescent="0.25">
      <c r="B45" s="120">
        <v>35</v>
      </c>
      <c r="C45" s="56" t="s">
        <v>176</v>
      </c>
      <c r="D45" s="49" t="s">
        <v>177</v>
      </c>
      <c r="E45" s="58" t="s">
        <v>178</v>
      </c>
      <c r="F45" s="55" t="s">
        <v>290</v>
      </c>
      <c r="G45" s="114" t="s">
        <v>339</v>
      </c>
      <c r="H45" s="53">
        <v>374</v>
      </c>
      <c r="I45" s="267">
        <v>200000</v>
      </c>
      <c r="J45" s="84"/>
      <c r="K45" s="89">
        <v>200000</v>
      </c>
      <c r="L45" s="92">
        <f t="shared" si="6"/>
        <v>194167.40000000002</v>
      </c>
      <c r="M45" s="92">
        <v>2916.3</v>
      </c>
      <c r="N45" s="196">
        <v>197083.7</v>
      </c>
      <c r="O45" s="90">
        <f>N45-M45</f>
        <v>194167.40000000002</v>
      </c>
      <c r="P45" s="111"/>
      <c r="Q45" s="112"/>
      <c r="R45" s="112"/>
      <c r="S45" s="112"/>
      <c r="T45" s="112"/>
      <c r="U45" s="112"/>
      <c r="V45" s="112"/>
      <c r="W45" s="112"/>
      <c r="X45" s="112"/>
      <c r="Y45" s="112">
        <v>1</v>
      </c>
      <c r="Z45" s="253">
        <f>+AA45</f>
        <v>194167.4</v>
      </c>
      <c r="AA45" s="235">
        <v>194167.4</v>
      </c>
      <c r="AB45" s="235"/>
      <c r="AC45" s="235">
        <f>AA45*1.5/100</f>
        <v>2912.511</v>
      </c>
      <c r="AD45" s="235">
        <f t="shared" si="5"/>
        <v>197079.91099999999</v>
      </c>
      <c r="AE45" s="106">
        <v>250</v>
      </c>
      <c r="AF45" s="52" t="s">
        <v>537</v>
      </c>
      <c r="AG45" s="52" t="s">
        <v>538</v>
      </c>
      <c r="AH45" s="43" t="s">
        <v>272</v>
      </c>
      <c r="AI45" s="52" t="s">
        <v>398</v>
      </c>
      <c r="AJ45" s="186" t="s">
        <v>448</v>
      </c>
      <c r="AK45" s="186" t="s">
        <v>449</v>
      </c>
    </row>
    <row r="46" spans="2:37" ht="54.75" customHeight="1" x14ac:dyDescent="0.25">
      <c r="B46" s="120">
        <v>36</v>
      </c>
      <c r="C46" s="56" t="s">
        <v>176</v>
      </c>
      <c r="D46" s="49" t="s">
        <v>179</v>
      </c>
      <c r="E46" s="58" t="s">
        <v>180</v>
      </c>
      <c r="F46" s="55" t="s">
        <v>181</v>
      </c>
      <c r="G46" s="115" t="s">
        <v>341</v>
      </c>
      <c r="H46" s="53">
        <v>344</v>
      </c>
      <c r="I46" s="267">
        <v>200000</v>
      </c>
      <c r="J46" s="84"/>
      <c r="K46" s="99">
        <v>199645.05</v>
      </c>
      <c r="L46" s="92">
        <f t="shared" si="6"/>
        <v>193830.13999999998</v>
      </c>
      <c r="M46" s="92">
        <v>2907.45</v>
      </c>
      <c r="N46" s="196">
        <v>196737.59</v>
      </c>
      <c r="O46" s="90">
        <f>N46-M46</f>
        <v>193830.13999999998</v>
      </c>
      <c r="P46" s="111"/>
      <c r="Q46" s="112"/>
      <c r="R46" s="112"/>
      <c r="S46" s="112"/>
      <c r="T46" s="112"/>
      <c r="U46" s="112"/>
      <c r="V46" s="112"/>
      <c r="W46" s="112"/>
      <c r="X46" s="112"/>
      <c r="Y46" s="112">
        <v>1</v>
      </c>
      <c r="Z46" s="253">
        <f>+AA46</f>
        <v>193830.14</v>
      </c>
      <c r="AA46" s="235">
        <v>193830.14</v>
      </c>
      <c r="AB46" s="235"/>
      <c r="AC46" s="235">
        <f>AA46*1.5/100</f>
        <v>2907.4521000000004</v>
      </c>
      <c r="AD46" s="235">
        <f t="shared" si="5"/>
        <v>196737.59210000001</v>
      </c>
      <c r="AE46" s="106">
        <v>700</v>
      </c>
      <c r="AF46" s="52" t="s">
        <v>479</v>
      </c>
      <c r="AG46" s="52">
        <v>3.29</v>
      </c>
      <c r="AH46" s="43" t="s">
        <v>270</v>
      </c>
      <c r="AI46" s="52" t="s">
        <v>399</v>
      </c>
      <c r="AJ46" s="186" t="s">
        <v>400</v>
      </c>
      <c r="AK46" s="186" t="s">
        <v>513</v>
      </c>
    </row>
    <row r="47" spans="2:37" ht="57.75" customHeight="1" x14ac:dyDescent="0.25">
      <c r="B47" s="120">
        <v>37</v>
      </c>
      <c r="C47" s="56" t="s">
        <v>176</v>
      </c>
      <c r="D47" s="49" t="s">
        <v>182</v>
      </c>
      <c r="E47" s="58" t="s">
        <v>183</v>
      </c>
      <c r="F47" s="55" t="s">
        <v>184</v>
      </c>
      <c r="G47" s="115" t="s">
        <v>377</v>
      </c>
      <c r="H47" s="53">
        <v>361</v>
      </c>
      <c r="I47" s="267">
        <v>200000</v>
      </c>
      <c r="J47" s="84"/>
      <c r="K47" s="101">
        <v>199029.06</v>
      </c>
      <c r="L47" s="92">
        <f t="shared" si="6"/>
        <v>193232.09999999998</v>
      </c>
      <c r="M47" s="92">
        <v>2898.48</v>
      </c>
      <c r="N47" s="196">
        <v>196130.58</v>
      </c>
      <c r="O47" s="90">
        <f>N47-M47</f>
        <v>193232.09999999998</v>
      </c>
      <c r="P47" s="84"/>
      <c r="Q47" s="112"/>
      <c r="R47" s="123"/>
      <c r="S47" s="112"/>
      <c r="T47" s="112"/>
      <c r="U47" s="111"/>
      <c r="V47" s="112"/>
      <c r="W47" s="112"/>
      <c r="X47" s="112"/>
      <c r="Y47" s="112">
        <v>1</v>
      </c>
      <c r="Z47" s="253">
        <f>+AA47</f>
        <v>193232.1</v>
      </c>
      <c r="AA47" s="235">
        <v>193232.1</v>
      </c>
      <c r="AB47" s="235"/>
      <c r="AC47" s="235">
        <f>AA47*1.5/100</f>
        <v>2898.4815000000003</v>
      </c>
      <c r="AD47" s="235">
        <f t="shared" si="5"/>
        <v>196130.5815</v>
      </c>
      <c r="AE47" s="106">
        <f>2447+2306</f>
        <v>4753</v>
      </c>
      <c r="AF47" s="52" t="s">
        <v>479</v>
      </c>
      <c r="AG47" s="52">
        <v>4.43</v>
      </c>
      <c r="AH47" s="43" t="s">
        <v>270</v>
      </c>
      <c r="AI47" s="52" t="s">
        <v>466</v>
      </c>
      <c r="AJ47" s="186" t="s">
        <v>364</v>
      </c>
      <c r="AK47" s="186" t="s">
        <v>514</v>
      </c>
    </row>
    <row r="48" spans="2:37" ht="55.5" customHeight="1" x14ac:dyDescent="0.25">
      <c r="B48" s="120">
        <v>38</v>
      </c>
      <c r="C48" s="56" t="s">
        <v>176</v>
      </c>
      <c r="D48" s="49" t="s">
        <v>185</v>
      </c>
      <c r="E48" s="58" t="s">
        <v>186</v>
      </c>
      <c r="F48" s="55" t="s">
        <v>187</v>
      </c>
      <c r="G48" s="115" t="s">
        <v>342</v>
      </c>
      <c r="H48" s="53">
        <v>381</v>
      </c>
      <c r="I48" s="267">
        <v>50000</v>
      </c>
      <c r="J48" s="84"/>
      <c r="K48" s="89">
        <v>49450</v>
      </c>
      <c r="L48" s="92">
        <f t="shared" si="6"/>
        <v>49450</v>
      </c>
      <c r="M48" s="92"/>
      <c r="N48" s="196">
        <v>49450</v>
      </c>
      <c r="O48" s="87"/>
      <c r="P48" s="111"/>
      <c r="Q48" s="112"/>
      <c r="R48" s="112"/>
      <c r="S48" s="112"/>
      <c r="T48" s="112"/>
      <c r="U48" s="112"/>
      <c r="V48" s="112"/>
      <c r="W48" s="112"/>
      <c r="X48" s="112"/>
      <c r="Y48" s="112">
        <v>1</v>
      </c>
      <c r="Z48" s="253">
        <f>+AD48</f>
        <v>49450</v>
      </c>
      <c r="AA48" s="235">
        <v>49450</v>
      </c>
      <c r="AB48" s="235"/>
      <c r="AC48" s="235"/>
      <c r="AD48" s="235">
        <f t="shared" si="5"/>
        <v>49450</v>
      </c>
      <c r="AE48" s="106">
        <f>1487</f>
        <v>1487</v>
      </c>
      <c r="AF48" s="52" t="s">
        <v>565</v>
      </c>
      <c r="AG48" s="43"/>
      <c r="AH48" s="43" t="s">
        <v>273</v>
      </c>
      <c r="AI48" s="43"/>
      <c r="AJ48" s="186" t="s">
        <v>364</v>
      </c>
      <c r="AK48" s="186" t="s">
        <v>514</v>
      </c>
    </row>
    <row r="49" spans="2:37" ht="93.75" customHeight="1" x14ac:dyDescent="0.25">
      <c r="B49" s="120">
        <v>39</v>
      </c>
      <c r="C49" s="56" t="s">
        <v>176</v>
      </c>
      <c r="D49" s="49" t="s">
        <v>188</v>
      </c>
      <c r="E49" s="58" t="s">
        <v>189</v>
      </c>
      <c r="F49" s="55" t="s">
        <v>190</v>
      </c>
      <c r="G49" s="115" t="s">
        <v>342</v>
      </c>
      <c r="H49" s="53">
        <v>381</v>
      </c>
      <c r="I49" s="267">
        <v>150000</v>
      </c>
      <c r="J49" s="84"/>
      <c r="K49" s="89">
        <v>150000</v>
      </c>
      <c r="L49" s="92">
        <f t="shared" si="6"/>
        <v>150000</v>
      </c>
      <c r="M49" s="92"/>
      <c r="N49" s="88">
        <v>150000</v>
      </c>
      <c r="O49" s="87"/>
      <c r="P49" s="111"/>
      <c r="Q49" s="112"/>
      <c r="R49" s="125"/>
      <c r="S49" s="112"/>
      <c r="T49" s="123"/>
      <c r="U49" s="123"/>
      <c r="V49" s="149"/>
      <c r="W49" s="112"/>
      <c r="X49" s="112"/>
      <c r="Y49" s="112">
        <v>1</v>
      </c>
      <c r="Z49" s="253">
        <f>+AD49</f>
        <v>150000</v>
      </c>
      <c r="AA49" s="235">
        <v>150000</v>
      </c>
      <c r="AB49" s="235"/>
      <c r="AC49" s="235"/>
      <c r="AD49" s="235">
        <f t="shared" si="5"/>
        <v>150000</v>
      </c>
      <c r="AE49" s="106">
        <v>560</v>
      </c>
      <c r="AF49" s="227" t="s">
        <v>515</v>
      </c>
      <c r="AG49" s="43"/>
      <c r="AH49" s="43" t="s">
        <v>270</v>
      </c>
      <c r="AI49" s="52" t="s">
        <v>401</v>
      </c>
      <c r="AJ49" s="186" t="s">
        <v>402</v>
      </c>
      <c r="AK49" s="186" t="s">
        <v>403</v>
      </c>
    </row>
    <row r="50" spans="2:37" ht="63" customHeight="1" x14ac:dyDescent="0.25">
      <c r="B50" s="120">
        <v>40</v>
      </c>
      <c r="C50" s="56" t="s">
        <v>176</v>
      </c>
      <c r="D50" s="49" t="s">
        <v>191</v>
      </c>
      <c r="E50" s="54" t="s">
        <v>192</v>
      </c>
      <c r="F50" s="55" t="s">
        <v>193</v>
      </c>
      <c r="G50" s="115" t="s">
        <v>333</v>
      </c>
      <c r="H50" s="53">
        <v>363</v>
      </c>
      <c r="I50" s="267">
        <v>200000</v>
      </c>
      <c r="J50" s="84"/>
      <c r="K50" s="89">
        <v>200000</v>
      </c>
      <c r="L50" s="92">
        <f t="shared" si="6"/>
        <v>194173.52000000002</v>
      </c>
      <c r="M50" s="92">
        <v>2913.24</v>
      </c>
      <c r="N50" s="89">
        <v>197086.76</v>
      </c>
      <c r="O50" s="90">
        <f>N50-M50</f>
        <v>194173.52000000002</v>
      </c>
      <c r="P50" s="111"/>
      <c r="Q50" s="112"/>
      <c r="R50" s="112"/>
      <c r="S50" s="126"/>
      <c r="T50" s="112"/>
      <c r="U50" s="166"/>
      <c r="V50" s="166"/>
      <c r="W50" s="112"/>
      <c r="X50" s="112"/>
      <c r="Y50" s="112">
        <v>1</v>
      </c>
      <c r="Z50" s="253">
        <f>+AA50</f>
        <v>122845.4</v>
      </c>
      <c r="AA50" s="235">
        <v>122845.4</v>
      </c>
      <c r="AB50" s="235"/>
      <c r="AC50" s="235">
        <f>AA50*1.5/100</f>
        <v>1842.6809999999998</v>
      </c>
      <c r="AD50" s="235">
        <f t="shared" si="5"/>
        <v>124688.08099999999</v>
      </c>
      <c r="AE50" s="106">
        <v>800</v>
      </c>
      <c r="AF50" s="43"/>
      <c r="AG50" s="43"/>
      <c r="AH50" s="43" t="s">
        <v>272</v>
      </c>
      <c r="AI50" s="52" t="s">
        <v>404</v>
      </c>
      <c r="AJ50" s="186" t="s">
        <v>400</v>
      </c>
      <c r="AK50" s="236" t="s">
        <v>541</v>
      </c>
    </row>
    <row r="51" spans="2:37" ht="63" customHeight="1" x14ac:dyDescent="0.25">
      <c r="B51" s="120">
        <v>41</v>
      </c>
      <c r="C51" s="56" t="s">
        <v>176</v>
      </c>
      <c r="D51" s="49" t="s">
        <v>194</v>
      </c>
      <c r="E51" s="58" t="s">
        <v>195</v>
      </c>
      <c r="F51" s="55" t="s">
        <v>196</v>
      </c>
      <c r="G51" s="115" t="s">
        <v>343</v>
      </c>
      <c r="H51" s="53">
        <v>367</v>
      </c>
      <c r="I51" s="267">
        <v>200000</v>
      </c>
      <c r="J51" s="84"/>
      <c r="K51" s="89">
        <v>199100</v>
      </c>
      <c r="L51" s="92">
        <f t="shared" si="6"/>
        <v>200000</v>
      </c>
      <c r="M51" s="92"/>
      <c r="N51" s="88">
        <v>200000</v>
      </c>
      <c r="O51" s="87"/>
      <c r="P51" s="84"/>
      <c r="Q51" s="112"/>
      <c r="R51" s="125"/>
      <c r="S51" s="111"/>
      <c r="T51" s="112"/>
      <c r="U51" s="112"/>
      <c r="V51" s="112"/>
      <c r="W51" s="112"/>
      <c r="X51" s="150"/>
      <c r="Y51" s="112">
        <v>1</v>
      </c>
      <c r="Z51" s="253">
        <f>+AD51</f>
        <v>199100</v>
      </c>
      <c r="AA51" s="235">
        <v>199100</v>
      </c>
      <c r="AB51" s="235"/>
      <c r="AC51" s="235"/>
      <c r="AD51" s="235">
        <f t="shared" si="5"/>
        <v>199100</v>
      </c>
      <c r="AE51" s="106">
        <v>850</v>
      </c>
      <c r="AF51" s="148" t="s">
        <v>516</v>
      </c>
      <c r="AG51" s="43"/>
      <c r="AH51" s="43" t="s">
        <v>270</v>
      </c>
      <c r="AI51" s="52" t="s">
        <v>401</v>
      </c>
      <c r="AJ51" s="186" t="s">
        <v>402</v>
      </c>
      <c r="AK51" s="186" t="s">
        <v>403</v>
      </c>
    </row>
    <row r="52" spans="2:37" ht="60.75" customHeight="1" x14ac:dyDescent="0.25">
      <c r="B52" s="120">
        <v>42</v>
      </c>
      <c r="C52" s="56" t="s">
        <v>176</v>
      </c>
      <c r="D52" s="49" t="s">
        <v>197</v>
      </c>
      <c r="E52" s="58" t="s">
        <v>278</v>
      </c>
      <c r="F52" s="55" t="s">
        <v>405</v>
      </c>
      <c r="G52" s="115" t="s">
        <v>344</v>
      </c>
      <c r="H52" s="53"/>
      <c r="I52" s="267">
        <v>100000</v>
      </c>
      <c r="J52" s="84"/>
      <c r="K52" s="89">
        <v>98800</v>
      </c>
      <c r="L52" s="92">
        <f t="shared" si="6"/>
        <v>98800</v>
      </c>
      <c r="M52" s="92"/>
      <c r="N52" s="196">
        <v>98800</v>
      </c>
      <c r="O52" s="87"/>
      <c r="P52" s="111"/>
      <c r="Q52" s="112"/>
      <c r="R52" s="112"/>
      <c r="S52" s="112"/>
      <c r="T52" s="112"/>
      <c r="U52" s="112"/>
      <c r="V52" s="112"/>
      <c r="W52" s="112"/>
      <c r="X52" s="112"/>
      <c r="Y52" s="112">
        <v>1</v>
      </c>
      <c r="Z52" s="253">
        <f>+AD52</f>
        <v>98800</v>
      </c>
      <c r="AA52" s="235">
        <v>98800</v>
      </c>
      <c r="AB52" s="235"/>
      <c r="AC52" s="235"/>
      <c r="AD52" s="235">
        <f t="shared" si="5"/>
        <v>98800</v>
      </c>
      <c r="AE52" s="106">
        <v>3200</v>
      </c>
      <c r="AF52" s="52" t="s">
        <v>561</v>
      </c>
      <c r="AG52" s="43"/>
      <c r="AH52" s="43" t="s">
        <v>273</v>
      </c>
      <c r="AI52" s="52" t="s">
        <v>562</v>
      </c>
      <c r="AJ52" s="186" t="s">
        <v>402</v>
      </c>
      <c r="AK52" s="186" t="s">
        <v>403</v>
      </c>
    </row>
    <row r="53" spans="2:37" ht="57.75" customHeight="1" x14ac:dyDescent="0.25">
      <c r="B53" s="120">
        <v>43</v>
      </c>
      <c r="C53" s="56" t="s">
        <v>176</v>
      </c>
      <c r="D53" s="49" t="s">
        <v>198</v>
      </c>
      <c r="E53" s="58" t="s">
        <v>199</v>
      </c>
      <c r="F53" s="55" t="s">
        <v>291</v>
      </c>
      <c r="G53" s="115" t="s">
        <v>334</v>
      </c>
      <c r="H53" s="53">
        <v>368</v>
      </c>
      <c r="I53" s="267">
        <v>200000</v>
      </c>
      <c r="J53" s="84"/>
      <c r="K53" s="91">
        <v>200000</v>
      </c>
      <c r="L53" s="92">
        <f t="shared" si="6"/>
        <v>194172.84000000003</v>
      </c>
      <c r="M53" s="92">
        <v>2913.58</v>
      </c>
      <c r="N53" s="196">
        <v>197086.42</v>
      </c>
      <c r="O53" s="90">
        <f t="shared" ref="O53:O64" si="7">N53-M53</f>
        <v>194172.84000000003</v>
      </c>
      <c r="P53" s="111"/>
      <c r="Q53" s="112"/>
      <c r="R53" s="158"/>
      <c r="S53" s="126"/>
      <c r="T53" s="112"/>
      <c r="U53" s="112"/>
      <c r="V53" s="112"/>
      <c r="W53" s="112"/>
      <c r="X53" s="112"/>
      <c r="Y53" s="112">
        <v>1</v>
      </c>
      <c r="Z53" s="253">
        <f>+AA53</f>
        <v>177510.92</v>
      </c>
      <c r="AA53" s="235">
        <v>177510.92</v>
      </c>
      <c r="AB53" s="235"/>
      <c r="AC53" s="235">
        <f t="shared" ref="AC53:AC64" si="8">AA53*1.5/100</f>
        <v>2662.6638000000003</v>
      </c>
      <c r="AD53" s="235">
        <f t="shared" si="5"/>
        <v>180173.58380000002</v>
      </c>
      <c r="AE53" s="106">
        <v>500</v>
      </c>
      <c r="AF53" s="43"/>
      <c r="AG53" s="43"/>
      <c r="AH53" s="43" t="s">
        <v>272</v>
      </c>
      <c r="AI53" s="52" t="s">
        <v>370</v>
      </c>
      <c r="AJ53" s="186" t="s">
        <v>376</v>
      </c>
      <c r="AK53" s="186" t="s">
        <v>539</v>
      </c>
    </row>
    <row r="54" spans="2:37" ht="64.5" customHeight="1" x14ac:dyDescent="0.25">
      <c r="B54" s="120">
        <v>44</v>
      </c>
      <c r="C54" s="56" t="s">
        <v>176</v>
      </c>
      <c r="D54" s="49" t="s">
        <v>200</v>
      </c>
      <c r="E54" s="58" t="s">
        <v>277</v>
      </c>
      <c r="F54" s="188" t="s">
        <v>450</v>
      </c>
      <c r="G54" s="115" t="s">
        <v>336</v>
      </c>
      <c r="H54" s="53">
        <v>364</v>
      </c>
      <c r="I54" s="267">
        <v>200000</v>
      </c>
      <c r="J54" s="84"/>
      <c r="K54" s="89">
        <v>200000</v>
      </c>
      <c r="L54" s="92">
        <f t="shared" si="6"/>
        <v>194166.8</v>
      </c>
      <c r="M54" s="92">
        <v>2916.6</v>
      </c>
      <c r="N54" s="196">
        <v>197083.4</v>
      </c>
      <c r="O54" s="90">
        <f t="shared" si="7"/>
        <v>194166.8</v>
      </c>
      <c r="P54" s="111"/>
      <c r="Q54" s="112"/>
      <c r="R54" s="112"/>
      <c r="S54" s="112"/>
      <c r="T54" s="112"/>
      <c r="U54" s="112"/>
      <c r="V54" s="112"/>
      <c r="W54" s="112"/>
      <c r="X54" s="112"/>
      <c r="Y54" s="112">
        <v>1</v>
      </c>
      <c r="Z54" s="253">
        <f t="shared" ref="Z54:Z64" si="9">AA54</f>
        <v>194166.8</v>
      </c>
      <c r="AA54" s="235">
        <v>194166.8</v>
      </c>
      <c r="AB54" s="235"/>
      <c r="AC54" s="235">
        <f t="shared" si="8"/>
        <v>2912.5019999999995</v>
      </c>
      <c r="AD54" s="235">
        <f t="shared" si="5"/>
        <v>197079.302</v>
      </c>
      <c r="AE54" s="106"/>
      <c r="AF54" s="43"/>
      <c r="AG54" s="43"/>
      <c r="AH54" s="43" t="s">
        <v>272</v>
      </c>
      <c r="AI54" s="52" t="s">
        <v>303</v>
      </c>
      <c r="AJ54" s="186" t="s">
        <v>511</v>
      </c>
      <c r="AK54" s="186" t="s">
        <v>481</v>
      </c>
    </row>
    <row r="55" spans="2:37" ht="50.25" customHeight="1" x14ac:dyDescent="0.25">
      <c r="B55" s="120">
        <v>45</v>
      </c>
      <c r="C55" s="56" t="s">
        <v>176</v>
      </c>
      <c r="D55" s="49" t="s">
        <v>201</v>
      </c>
      <c r="E55" s="58" t="s">
        <v>202</v>
      </c>
      <c r="F55" s="55" t="s">
        <v>292</v>
      </c>
      <c r="G55" s="115" t="s">
        <v>346</v>
      </c>
      <c r="H55" s="53">
        <v>343</v>
      </c>
      <c r="I55" s="267">
        <v>150000</v>
      </c>
      <c r="J55" s="84"/>
      <c r="K55" s="99">
        <v>149781.06</v>
      </c>
      <c r="L55" s="92">
        <f t="shared" si="6"/>
        <v>145418.51</v>
      </c>
      <c r="M55" s="92">
        <v>2181.27</v>
      </c>
      <c r="N55" s="196">
        <v>147599.78</v>
      </c>
      <c r="O55" s="90">
        <f t="shared" si="7"/>
        <v>145418.51</v>
      </c>
      <c r="P55" s="112"/>
      <c r="Q55" s="112"/>
      <c r="R55" s="112"/>
      <c r="S55" s="112"/>
      <c r="T55" s="112"/>
      <c r="V55" s="112"/>
      <c r="W55" s="112"/>
      <c r="X55" s="112"/>
      <c r="Y55" s="112">
        <v>1</v>
      </c>
      <c r="Z55" s="253">
        <f t="shared" si="9"/>
        <v>145418.51</v>
      </c>
      <c r="AA55" s="235">
        <v>145418.51</v>
      </c>
      <c r="AB55" s="235"/>
      <c r="AC55" s="235">
        <f t="shared" si="8"/>
        <v>2181.27765</v>
      </c>
      <c r="AD55" s="235">
        <f t="shared" si="5"/>
        <v>147599.78765000001</v>
      </c>
      <c r="AE55" s="106">
        <v>242</v>
      </c>
      <c r="AF55" s="43"/>
      <c r="AG55" s="43"/>
      <c r="AH55" s="43" t="s">
        <v>270</v>
      </c>
      <c r="AI55" s="52" t="s">
        <v>467</v>
      </c>
      <c r="AJ55" s="186" t="s">
        <v>439</v>
      </c>
      <c r="AK55" s="186" t="s">
        <v>517</v>
      </c>
    </row>
    <row r="56" spans="2:37" ht="71.25" customHeight="1" x14ac:dyDescent="0.25">
      <c r="B56" s="120">
        <v>46</v>
      </c>
      <c r="C56" s="56" t="s">
        <v>176</v>
      </c>
      <c r="D56" s="49" t="s">
        <v>203</v>
      </c>
      <c r="E56" s="58" t="s">
        <v>204</v>
      </c>
      <c r="F56" s="55" t="s">
        <v>293</v>
      </c>
      <c r="G56" s="115" t="s">
        <v>342</v>
      </c>
      <c r="H56" s="53">
        <v>381</v>
      </c>
      <c r="I56" s="267">
        <v>200000</v>
      </c>
      <c r="J56" s="84"/>
      <c r="K56" s="89">
        <v>199865.84</v>
      </c>
      <c r="L56" s="92">
        <f t="shared" si="6"/>
        <v>194044.52</v>
      </c>
      <c r="M56" s="92">
        <v>2910.66</v>
      </c>
      <c r="N56" s="196">
        <v>196955.18</v>
      </c>
      <c r="O56" s="90">
        <f t="shared" si="7"/>
        <v>194044.52</v>
      </c>
      <c r="P56" s="84"/>
      <c r="Q56" s="112"/>
      <c r="R56" s="112"/>
      <c r="S56" s="112"/>
      <c r="T56" s="112"/>
      <c r="U56" s="112"/>
      <c r="V56" s="112"/>
      <c r="W56" s="112"/>
      <c r="X56" s="112"/>
      <c r="Y56" s="112">
        <v>1</v>
      </c>
      <c r="Z56" s="253">
        <f t="shared" si="9"/>
        <v>194044.52</v>
      </c>
      <c r="AA56" s="235">
        <v>194044.52</v>
      </c>
      <c r="AB56" s="235"/>
      <c r="AC56" s="235">
        <f t="shared" si="8"/>
        <v>2910.6677999999997</v>
      </c>
      <c r="AD56" s="235">
        <f t="shared" si="5"/>
        <v>196955.18779999999</v>
      </c>
      <c r="AE56" s="106">
        <v>67</v>
      </c>
      <c r="AF56" s="52" t="s">
        <v>518</v>
      </c>
      <c r="AG56" s="52" t="s">
        <v>519</v>
      </c>
      <c r="AH56" s="43" t="s">
        <v>270</v>
      </c>
      <c r="AI56" s="52" t="s">
        <v>304</v>
      </c>
      <c r="AJ56" s="186" t="s">
        <v>305</v>
      </c>
      <c r="AK56" s="186" t="s">
        <v>437</v>
      </c>
    </row>
    <row r="57" spans="2:37" ht="51.75" customHeight="1" x14ac:dyDescent="0.25">
      <c r="B57" s="120">
        <v>47</v>
      </c>
      <c r="C57" s="56" t="s">
        <v>176</v>
      </c>
      <c r="D57" s="49" t="s">
        <v>205</v>
      </c>
      <c r="E57" s="58" t="s">
        <v>206</v>
      </c>
      <c r="F57" s="58" t="s">
        <v>294</v>
      </c>
      <c r="G57" s="115" t="s">
        <v>347</v>
      </c>
      <c r="H57" s="53">
        <v>355</v>
      </c>
      <c r="I57" s="267">
        <v>200000</v>
      </c>
      <c r="J57" s="84"/>
      <c r="K57" s="89">
        <v>199580.69</v>
      </c>
      <c r="L57" s="92">
        <f t="shared" si="6"/>
        <v>193767.66999999998</v>
      </c>
      <c r="M57" s="92">
        <v>2906.51</v>
      </c>
      <c r="N57" s="196">
        <v>196674.18</v>
      </c>
      <c r="O57" s="90">
        <f t="shared" si="7"/>
        <v>193767.66999999998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2">
        <v>1</v>
      </c>
      <c r="Z57" s="253">
        <f t="shared" si="9"/>
        <v>193767.66</v>
      </c>
      <c r="AA57" s="235">
        <v>193767.66</v>
      </c>
      <c r="AB57" s="235"/>
      <c r="AC57" s="235">
        <f t="shared" si="8"/>
        <v>2906.5149000000001</v>
      </c>
      <c r="AD57" s="235">
        <f t="shared" si="5"/>
        <v>196674.17490000001</v>
      </c>
      <c r="AE57" s="106">
        <v>40</v>
      </c>
      <c r="AF57" s="43"/>
      <c r="AG57" s="43"/>
      <c r="AH57" s="43" t="s">
        <v>270</v>
      </c>
      <c r="AI57" s="52" t="s">
        <v>438</v>
      </c>
      <c r="AJ57" s="186" t="s">
        <v>439</v>
      </c>
      <c r="AK57" s="186" t="s">
        <v>520</v>
      </c>
    </row>
    <row r="58" spans="2:37" ht="50.25" customHeight="1" x14ac:dyDescent="0.25">
      <c r="B58" s="120">
        <v>48</v>
      </c>
      <c r="C58" s="56" t="s">
        <v>176</v>
      </c>
      <c r="D58" s="49" t="s">
        <v>207</v>
      </c>
      <c r="E58" s="58" t="s">
        <v>208</v>
      </c>
      <c r="F58" s="55" t="s">
        <v>295</v>
      </c>
      <c r="G58" s="115" t="s">
        <v>326</v>
      </c>
      <c r="H58" s="53">
        <v>372</v>
      </c>
      <c r="I58" s="267">
        <v>200000</v>
      </c>
      <c r="J58" s="84"/>
      <c r="K58" s="89">
        <v>200000</v>
      </c>
      <c r="L58" s="92">
        <f t="shared" si="6"/>
        <v>194170.85</v>
      </c>
      <c r="M58" s="92">
        <v>2914.57</v>
      </c>
      <c r="N58" s="196">
        <v>197085.42</v>
      </c>
      <c r="O58" s="90">
        <f t="shared" si="7"/>
        <v>194170.85</v>
      </c>
      <c r="P58" s="111"/>
      <c r="Q58" s="112"/>
      <c r="R58" s="126"/>
      <c r="S58" s="126"/>
      <c r="T58" s="112"/>
      <c r="U58" s="112"/>
      <c r="V58" s="112"/>
      <c r="W58" s="112"/>
      <c r="X58" s="112"/>
      <c r="Y58" s="112">
        <v>1</v>
      </c>
      <c r="Z58" s="253">
        <f t="shared" si="9"/>
        <v>194170.85</v>
      </c>
      <c r="AA58" s="235">
        <v>194170.85</v>
      </c>
      <c r="AB58" s="235"/>
      <c r="AC58" s="235">
        <f t="shared" si="8"/>
        <v>2912.5627500000001</v>
      </c>
      <c r="AD58" s="235">
        <f t="shared" si="5"/>
        <v>197083.41275000002</v>
      </c>
      <c r="AE58" s="106">
        <v>2200</v>
      </c>
      <c r="AF58" s="52"/>
      <c r="AG58" s="52"/>
      <c r="AH58" s="43" t="s">
        <v>272</v>
      </c>
      <c r="AI58" s="52" t="s">
        <v>372</v>
      </c>
      <c r="AJ58" s="186" t="s">
        <v>371</v>
      </c>
      <c r="AK58" s="186" t="s">
        <v>540</v>
      </c>
    </row>
    <row r="59" spans="2:37" ht="50.1" customHeight="1" x14ac:dyDescent="0.25">
      <c r="B59" s="120">
        <v>49</v>
      </c>
      <c r="C59" s="56" t="s">
        <v>176</v>
      </c>
      <c r="D59" s="49" t="s">
        <v>209</v>
      </c>
      <c r="E59" s="58" t="s">
        <v>210</v>
      </c>
      <c r="F59" s="55" t="s">
        <v>296</v>
      </c>
      <c r="G59" s="115" t="s">
        <v>343</v>
      </c>
      <c r="H59" s="53">
        <v>367</v>
      </c>
      <c r="I59" s="271">
        <v>250000</v>
      </c>
      <c r="J59" s="84"/>
      <c r="K59" s="89">
        <v>249436.4</v>
      </c>
      <c r="L59" s="92">
        <f t="shared" si="6"/>
        <v>242171.28</v>
      </c>
      <c r="M59" s="85">
        <v>3632.56</v>
      </c>
      <c r="N59" s="162">
        <v>245803.84</v>
      </c>
      <c r="O59" s="90">
        <f t="shared" si="7"/>
        <v>242171.28</v>
      </c>
      <c r="P59" s="111"/>
      <c r="Q59" s="112"/>
      <c r="R59" s="112"/>
      <c r="S59" s="112"/>
      <c r="T59" s="112"/>
      <c r="U59" s="112"/>
      <c r="V59" s="112"/>
      <c r="W59" s="112"/>
      <c r="X59" s="112"/>
      <c r="Y59" s="112">
        <v>1</v>
      </c>
      <c r="Z59" s="253">
        <f t="shared" si="9"/>
        <v>196778.22</v>
      </c>
      <c r="AA59" s="235">
        <v>196778.22</v>
      </c>
      <c r="AB59" s="235"/>
      <c r="AC59" s="235">
        <f t="shared" si="8"/>
        <v>2951.6733000000004</v>
      </c>
      <c r="AD59" s="235">
        <f t="shared" si="5"/>
        <v>199729.8933</v>
      </c>
      <c r="AE59" s="106">
        <v>700</v>
      </c>
      <c r="AF59" s="52" t="s">
        <v>518</v>
      </c>
      <c r="AG59" s="52" t="s">
        <v>522</v>
      </c>
      <c r="AH59" s="43" t="s">
        <v>270</v>
      </c>
      <c r="AI59" s="52" t="s">
        <v>406</v>
      </c>
      <c r="AJ59" s="186" t="s">
        <v>407</v>
      </c>
      <c r="AK59" s="52" t="s">
        <v>521</v>
      </c>
    </row>
    <row r="60" spans="2:37" ht="50.1" customHeight="1" x14ac:dyDescent="0.25">
      <c r="B60" s="120">
        <v>50</v>
      </c>
      <c r="C60" s="56" t="s">
        <v>176</v>
      </c>
      <c r="D60" s="49" t="s">
        <v>211</v>
      </c>
      <c r="E60" s="58" t="s">
        <v>212</v>
      </c>
      <c r="F60" s="55" t="s">
        <v>213</v>
      </c>
      <c r="G60" s="115" t="s">
        <v>340</v>
      </c>
      <c r="H60" s="53">
        <v>345</v>
      </c>
      <c r="I60" s="271">
        <v>200000</v>
      </c>
      <c r="J60" s="84"/>
      <c r="K60" s="99">
        <v>199620.59</v>
      </c>
      <c r="L60" s="92">
        <f t="shared" si="6"/>
        <v>193806.4</v>
      </c>
      <c r="M60" s="85">
        <v>2907.09</v>
      </c>
      <c r="N60" s="162">
        <v>196713.49</v>
      </c>
      <c r="O60" s="90">
        <f t="shared" si="7"/>
        <v>193806.4</v>
      </c>
      <c r="P60" s="111"/>
      <c r="Q60" s="112"/>
      <c r="R60" s="125"/>
      <c r="S60" s="126"/>
      <c r="T60" s="112"/>
      <c r="U60" s="112"/>
      <c r="V60" s="112"/>
      <c r="W60" s="112"/>
      <c r="X60" s="112"/>
      <c r="Y60" s="112">
        <v>1</v>
      </c>
      <c r="Z60" s="253">
        <f t="shared" si="9"/>
        <v>192950</v>
      </c>
      <c r="AA60" s="235">
        <v>192950</v>
      </c>
      <c r="AB60" s="235"/>
      <c r="AC60" s="235">
        <f t="shared" si="8"/>
        <v>2894.25</v>
      </c>
      <c r="AD60" s="235">
        <f t="shared" si="5"/>
        <v>195844.25</v>
      </c>
      <c r="AE60" s="106">
        <v>50</v>
      </c>
      <c r="AF60" s="43"/>
      <c r="AG60" s="43"/>
      <c r="AH60" s="43" t="s">
        <v>270</v>
      </c>
      <c r="AI60" s="52" t="s">
        <v>365</v>
      </c>
      <c r="AJ60" s="186" t="s">
        <v>362</v>
      </c>
      <c r="AK60" s="186" t="s">
        <v>503</v>
      </c>
    </row>
    <row r="61" spans="2:37" ht="50.1" customHeight="1" x14ac:dyDescent="0.25">
      <c r="B61" s="120">
        <v>51</v>
      </c>
      <c r="C61" s="56" t="s">
        <v>176</v>
      </c>
      <c r="D61" s="49" t="s">
        <v>214</v>
      </c>
      <c r="E61" s="58" t="s">
        <v>215</v>
      </c>
      <c r="F61" s="55" t="s">
        <v>216</v>
      </c>
      <c r="G61" s="115" t="s">
        <v>348</v>
      </c>
      <c r="H61" s="53">
        <v>354</v>
      </c>
      <c r="I61" s="271">
        <v>200000</v>
      </c>
      <c r="J61" s="84"/>
      <c r="K61" s="89">
        <v>199810.32</v>
      </c>
      <c r="L61" s="92">
        <f t="shared" si="6"/>
        <v>193990.62</v>
      </c>
      <c r="M61" s="98">
        <v>2909.85</v>
      </c>
      <c r="N61" s="88">
        <v>196900.47</v>
      </c>
      <c r="O61" s="90">
        <f t="shared" si="7"/>
        <v>193990.62</v>
      </c>
      <c r="P61" s="111"/>
      <c r="Q61" s="112"/>
      <c r="R61" s="126"/>
      <c r="S61" s="125"/>
      <c r="T61" s="112"/>
      <c r="U61" s="112"/>
      <c r="V61" s="112"/>
      <c r="W61" s="112"/>
      <c r="X61" s="112"/>
      <c r="Y61" s="112">
        <v>1</v>
      </c>
      <c r="Z61" s="253">
        <f t="shared" si="9"/>
        <v>193990.62</v>
      </c>
      <c r="AA61" s="235">
        <v>193990.62</v>
      </c>
      <c r="AB61" s="235"/>
      <c r="AC61" s="235">
        <f t="shared" si="8"/>
        <v>2909.8593000000001</v>
      </c>
      <c r="AD61" s="235">
        <f t="shared" si="5"/>
        <v>196900.47930000001</v>
      </c>
      <c r="AE61" s="106">
        <v>7</v>
      </c>
      <c r="AF61" s="43"/>
      <c r="AG61" s="43"/>
      <c r="AH61" s="43" t="s">
        <v>270</v>
      </c>
      <c r="AI61" s="52" t="s">
        <v>408</v>
      </c>
      <c r="AJ61" s="186" t="s">
        <v>407</v>
      </c>
      <c r="AK61" s="186" t="s">
        <v>523</v>
      </c>
    </row>
    <row r="62" spans="2:37" ht="59.25" customHeight="1" x14ac:dyDescent="0.25">
      <c r="B62" s="120">
        <v>52</v>
      </c>
      <c r="C62" s="56" t="s">
        <v>176</v>
      </c>
      <c r="D62" s="49" t="s">
        <v>217</v>
      </c>
      <c r="E62" s="58" t="s">
        <v>218</v>
      </c>
      <c r="F62" s="55" t="s">
        <v>297</v>
      </c>
      <c r="G62" s="115" t="s">
        <v>345</v>
      </c>
      <c r="H62" s="53">
        <v>356</v>
      </c>
      <c r="I62" s="271">
        <v>200000</v>
      </c>
      <c r="J62" s="84"/>
      <c r="K62" s="89">
        <v>199177.93</v>
      </c>
      <c r="L62" s="92">
        <f t="shared" si="6"/>
        <v>193376.65</v>
      </c>
      <c r="M62" s="98">
        <v>2900.64</v>
      </c>
      <c r="N62" s="88">
        <v>196277.29</v>
      </c>
      <c r="O62" s="90">
        <f t="shared" si="7"/>
        <v>193376.65</v>
      </c>
      <c r="P62" s="111"/>
      <c r="Q62" s="112"/>
      <c r="R62" s="112"/>
      <c r="S62" s="112"/>
      <c r="T62" s="112"/>
      <c r="U62" s="112"/>
      <c r="V62" s="112"/>
      <c r="W62" s="112"/>
      <c r="X62" s="112"/>
      <c r="Y62" s="112">
        <v>1</v>
      </c>
      <c r="Z62" s="253">
        <f t="shared" si="9"/>
        <v>193376.65</v>
      </c>
      <c r="AA62" s="235">
        <v>193376.65</v>
      </c>
      <c r="AB62" s="235"/>
      <c r="AC62" s="235">
        <f t="shared" si="8"/>
        <v>2900.6497499999996</v>
      </c>
      <c r="AD62" s="235">
        <f t="shared" si="5"/>
        <v>196277.29975000001</v>
      </c>
      <c r="AE62" s="106">
        <v>37</v>
      </c>
      <c r="AF62" s="43"/>
      <c r="AG62" s="43"/>
      <c r="AH62" s="43" t="s">
        <v>270</v>
      </c>
      <c r="AI62" s="52" t="s">
        <v>438</v>
      </c>
      <c r="AJ62" s="186" t="s">
        <v>439</v>
      </c>
      <c r="AK62" s="186" t="s">
        <v>524</v>
      </c>
    </row>
    <row r="63" spans="2:37" ht="63.75" customHeight="1" x14ac:dyDescent="0.25">
      <c r="B63" s="120">
        <v>53</v>
      </c>
      <c r="C63" s="56" t="s">
        <v>176</v>
      </c>
      <c r="D63" s="49" t="s">
        <v>219</v>
      </c>
      <c r="E63" s="58" t="s">
        <v>220</v>
      </c>
      <c r="F63" s="55" t="s">
        <v>307</v>
      </c>
      <c r="G63" s="115" t="s">
        <v>329</v>
      </c>
      <c r="H63" s="53">
        <v>354</v>
      </c>
      <c r="I63" s="271">
        <v>150000</v>
      </c>
      <c r="J63" s="84"/>
      <c r="K63" s="89">
        <v>149917.81</v>
      </c>
      <c r="L63" s="92">
        <f t="shared" si="6"/>
        <v>145551.28999999998</v>
      </c>
      <c r="M63" s="85">
        <v>2183.2600000000002</v>
      </c>
      <c r="N63" s="162">
        <v>147734.54999999999</v>
      </c>
      <c r="O63" s="90">
        <f t="shared" si="7"/>
        <v>145551.28999999998</v>
      </c>
      <c r="P63" s="111"/>
      <c r="Q63" s="112"/>
      <c r="R63" s="112"/>
      <c r="S63" s="126"/>
      <c r="T63" s="112"/>
      <c r="V63" s="112"/>
      <c r="W63" s="112"/>
      <c r="X63" s="112"/>
      <c r="Y63" s="112">
        <v>1</v>
      </c>
      <c r="Z63" s="253">
        <f t="shared" si="9"/>
        <v>143262.06</v>
      </c>
      <c r="AA63" s="235">
        <v>143262.06</v>
      </c>
      <c r="AB63" s="240"/>
      <c r="AC63" s="235">
        <f t="shared" si="8"/>
        <v>2148.9308999999998</v>
      </c>
      <c r="AD63" s="235">
        <f t="shared" si="5"/>
        <v>145410.9909</v>
      </c>
      <c r="AE63" s="106">
        <v>15</v>
      </c>
      <c r="AF63" s="52" t="s">
        <v>518</v>
      </c>
      <c r="AG63" s="52" t="s">
        <v>525</v>
      </c>
      <c r="AH63" s="43" t="s">
        <v>270</v>
      </c>
      <c r="AI63" s="52" t="s">
        <v>406</v>
      </c>
      <c r="AJ63" s="186" t="s">
        <v>407</v>
      </c>
      <c r="AK63" s="186" t="s">
        <v>462</v>
      </c>
    </row>
    <row r="64" spans="2:37" ht="50.1" customHeight="1" x14ac:dyDescent="0.25">
      <c r="B64" s="120">
        <v>54</v>
      </c>
      <c r="C64" s="56" t="s">
        <v>176</v>
      </c>
      <c r="D64" s="49" t="s">
        <v>221</v>
      </c>
      <c r="E64" s="54" t="s">
        <v>222</v>
      </c>
      <c r="F64" s="55" t="s">
        <v>223</v>
      </c>
      <c r="G64" s="114" t="s">
        <v>317</v>
      </c>
      <c r="H64" s="53">
        <v>374</v>
      </c>
      <c r="I64" s="271">
        <v>150000</v>
      </c>
      <c r="J64" s="84"/>
      <c r="K64" s="89">
        <v>150000</v>
      </c>
      <c r="L64" s="92">
        <f t="shared" si="6"/>
        <v>145630.58000000002</v>
      </c>
      <c r="M64" s="98">
        <v>2184.71</v>
      </c>
      <c r="N64" s="88">
        <v>147815.29</v>
      </c>
      <c r="O64" s="93">
        <f t="shared" si="7"/>
        <v>145630.58000000002</v>
      </c>
      <c r="P64" s="111"/>
      <c r="Q64" s="112"/>
      <c r="R64" s="112"/>
      <c r="S64" s="112"/>
      <c r="T64" s="112"/>
      <c r="U64" s="112"/>
      <c r="V64" s="112"/>
      <c r="W64" s="112"/>
      <c r="X64" s="112"/>
      <c r="Y64" s="112">
        <v>1</v>
      </c>
      <c r="Z64" s="253">
        <f t="shared" si="9"/>
        <v>110077.93</v>
      </c>
      <c r="AA64" s="235">
        <v>110077.93</v>
      </c>
      <c r="AB64" s="235"/>
      <c r="AC64" s="235">
        <f t="shared" si="8"/>
        <v>1651.16895</v>
      </c>
      <c r="AD64" s="235">
        <f t="shared" si="5"/>
        <v>111729.09895</v>
      </c>
      <c r="AE64" s="106">
        <v>55</v>
      </c>
      <c r="AF64" s="43"/>
      <c r="AG64" s="43"/>
      <c r="AH64" s="43" t="s">
        <v>272</v>
      </c>
      <c r="AI64" s="52" t="s">
        <v>404</v>
      </c>
      <c r="AJ64" s="186" t="s">
        <v>407</v>
      </c>
      <c r="AK64" s="186" t="s">
        <v>481</v>
      </c>
    </row>
    <row r="65" spans="2:37" ht="79.5" customHeight="1" x14ac:dyDescent="0.25">
      <c r="B65" s="120">
        <v>55</v>
      </c>
      <c r="C65" s="56" t="s">
        <v>30</v>
      </c>
      <c r="D65" s="49" t="s">
        <v>224</v>
      </c>
      <c r="E65" s="60" t="s">
        <v>225</v>
      </c>
      <c r="F65" s="82" t="s">
        <v>226</v>
      </c>
      <c r="G65" s="113"/>
      <c r="H65" s="53"/>
      <c r="I65" s="272">
        <v>100000</v>
      </c>
      <c r="J65" s="84"/>
      <c r="K65" s="102"/>
      <c r="L65" s="92">
        <f t="shared" si="6"/>
        <v>100000</v>
      </c>
      <c r="M65" s="103"/>
      <c r="N65" s="197">
        <v>100000</v>
      </c>
      <c r="O65" s="87"/>
      <c r="P65" s="111"/>
      <c r="Q65" s="112"/>
      <c r="R65" s="112"/>
      <c r="S65" s="112"/>
      <c r="T65" s="112"/>
      <c r="U65" s="112"/>
      <c r="V65" s="112"/>
      <c r="W65" s="112"/>
      <c r="X65" s="112"/>
      <c r="Y65" s="112">
        <v>1</v>
      </c>
      <c r="Z65" s="253">
        <f>+AA65</f>
        <v>100000</v>
      </c>
      <c r="AA65" s="235">
        <v>100000</v>
      </c>
      <c r="AB65" s="235"/>
      <c r="AC65" s="235"/>
      <c r="AD65" s="235">
        <f t="shared" si="5"/>
        <v>100000</v>
      </c>
      <c r="AE65" s="106">
        <v>50</v>
      </c>
      <c r="AF65" s="43"/>
      <c r="AG65" s="43"/>
      <c r="AH65" s="43" t="s">
        <v>270</v>
      </c>
      <c r="AI65" s="43"/>
      <c r="AJ65" s="43"/>
      <c r="AK65" s="43"/>
    </row>
    <row r="66" spans="2:37" ht="66.75" customHeight="1" x14ac:dyDescent="0.25">
      <c r="B66" s="120">
        <v>56</v>
      </c>
      <c r="C66" s="56" t="s">
        <v>30</v>
      </c>
      <c r="D66" s="49" t="s">
        <v>227</v>
      </c>
      <c r="E66" s="60" t="s">
        <v>228</v>
      </c>
      <c r="F66" s="55" t="s">
        <v>229</v>
      </c>
      <c r="G66" s="113"/>
      <c r="H66" s="53"/>
      <c r="I66" s="272">
        <v>100000</v>
      </c>
      <c r="J66" s="84"/>
      <c r="K66" s="102"/>
      <c r="L66" s="92">
        <f t="shared" si="6"/>
        <v>100000</v>
      </c>
      <c r="M66" s="103"/>
      <c r="N66" s="197">
        <v>100000</v>
      </c>
      <c r="O66" s="87"/>
      <c r="P66" s="111"/>
      <c r="Q66" s="112"/>
      <c r="R66" s="112"/>
      <c r="S66" s="112"/>
      <c r="T66" s="112"/>
      <c r="U66" s="112"/>
      <c r="V66" s="112"/>
      <c r="W66" s="112"/>
      <c r="X66" s="112"/>
      <c r="Y66" s="112">
        <v>1</v>
      </c>
      <c r="Z66" s="253">
        <f t="shared" ref="Z66:Z67" si="10">+AA66</f>
        <v>94055</v>
      </c>
      <c r="AA66" s="235">
        <v>94055</v>
      </c>
      <c r="AB66" s="235"/>
      <c r="AC66" s="235"/>
      <c r="AD66" s="235">
        <f t="shared" si="5"/>
        <v>94055</v>
      </c>
      <c r="AE66" s="106">
        <v>50</v>
      </c>
      <c r="AF66" s="43"/>
      <c r="AG66" s="43"/>
      <c r="AH66" s="43" t="s">
        <v>270</v>
      </c>
      <c r="AI66" s="43"/>
      <c r="AJ66" s="43"/>
      <c r="AK66" s="43"/>
    </row>
    <row r="67" spans="2:37" ht="50.1" customHeight="1" x14ac:dyDescent="0.25">
      <c r="B67" s="120">
        <v>57</v>
      </c>
      <c r="C67" s="56" t="s">
        <v>30</v>
      </c>
      <c r="D67" s="49" t="s">
        <v>230</v>
      </c>
      <c r="E67" s="60" t="s">
        <v>231</v>
      </c>
      <c r="F67" s="55" t="s">
        <v>232</v>
      </c>
      <c r="G67" s="113"/>
      <c r="H67" s="53"/>
      <c r="I67" s="272">
        <v>100000</v>
      </c>
      <c r="J67" s="84"/>
      <c r="K67" s="102"/>
      <c r="L67" s="92">
        <f t="shared" si="6"/>
        <v>100000</v>
      </c>
      <c r="M67" s="103"/>
      <c r="N67" s="197">
        <v>100000</v>
      </c>
      <c r="O67" s="87"/>
      <c r="P67" s="84"/>
      <c r="Q67" s="112"/>
      <c r="R67" s="112"/>
      <c r="S67" s="112"/>
      <c r="T67" s="112"/>
      <c r="U67" s="111"/>
      <c r="V67" s="112"/>
      <c r="W67" s="112"/>
      <c r="X67" s="112"/>
      <c r="Y67" s="112">
        <v>1</v>
      </c>
      <c r="Z67" s="253">
        <f t="shared" si="10"/>
        <v>95825</v>
      </c>
      <c r="AA67" s="235">
        <v>95825</v>
      </c>
      <c r="AB67" s="235"/>
      <c r="AC67" s="235"/>
      <c r="AD67" s="235">
        <f t="shared" si="5"/>
        <v>95825</v>
      </c>
      <c r="AE67" s="106">
        <v>50</v>
      </c>
      <c r="AF67" s="43"/>
      <c r="AG67" s="43"/>
      <c r="AH67" s="43" t="s">
        <v>270</v>
      </c>
      <c r="AI67" s="43"/>
      <c r="AJ67" s="43"/>
      <c r="AK67" s="43"/>
    </row>
    <row r="68" spans="2:37" ht="50.1" customHeight="1" x14ac:dyDescent="0.25">
      <c r="B68" s="120">
        <v>58</v>
      </c>
      <c r="C68" s="56" t="s">
        <v>176</v>
      </c>
      <c r="D68" s="49" t="s">
        <v>233</v>
      </c>
      <c r="E68" s="62" t="s">
        <v>234</v>
      </c>
      <c r="F68" s="55" t="s">
        <v>235</v>
      </c>
      <c r="G68" s="118"/>
      <c r="H68" s="61"/>
      <c r="I68" s="272">
        <v>1900000</v>
      </c>
      <c r="J68" s="84"/>
      <c r="K68" s="102">
        <v>1899879.5</v>
      </c>
      <c r="L68" s="92">
        <f t="shared" si="6"/>
        <v>1899879.5</v>
      </c>
      <c r="M68" s="59"/>
      <c r="N68" s="162">
        <v>1899879.5</v>
      </c>
      <c r="O68" s="87"/>
      <c r="P68" s="111"/>
      <c r="Q68" s="112"/>
      <c r="R68" s="112"/>
      <c r="S68" s="112"/>
      <c r="T68" s="112"/>
      <c r="U68" s="112"/>
      <c r="V68" s="112"/>
      <c r="W68" s="112"/>
      <c r="X68" s="112"/>
      <c r="Y68" s="112">
        <v>1</v>
      </c>
      <c r="Z68" s="253">
        <f>+AD68</f>
        <v>1899188.5</v>
      </c>
      <c r="AA68" s="262">
        <v>1724508.42</v>
      </c>
      <c r="AB68" s="254">
        <v>174680.08</v>
      </c>
      <c r="AC68" s="235"/>
      <c r="AD68" s="235">
        <f t="shared" si="5"/>
        <v>1899188.5</v>
      </c>
      <c r="AE68" s="106"/>
      <c r="AF68" s="233" t="s">
        <v>527</v>
      </c>
      <c r="AG68" s="43"/>
      <c r="AH68" s="43" t="s">
        <v>270</v>
      </c>
      <c r="AI68" s="52" t="s">
        <v>528</v>
      </c>
      <c r="AJ68" s="186" t="s">
        <v>526</v>
      </c>
      <c r="AK68" s="186" t="s">
        <v>508</v>
      </c>
    </row>
    <row r="69" spans="2:37" ht="50.1" customHeight="1" x14ac:dyDescent="0.25">
      <c r="B69" s="120">
        <v>59</v>
      </c>
      <c r="C69" s="56" t="s">
        <v>144</v>
      </c>
      <c r="D69" s="49" t="s">
        <v>236</v>
      </c>
      <c r="E69" s="50" t="s">
        <v>237</v>
      </c>
      <c r="F69" s="50" t="s">
        <v>238</v>
      </c>
      <c r="G69" s="113" t="s">
        <v>338</v>
      </c>
      <c r="H69" s="53">
        <v>376</v>
      </c>
      <c r="I69" s="270">
        <v>100000</v>
      </c>
      <c r="J69" s="147">
        <v>100556</v>
      </c>
      <c r="K69" s="89">
        <v>98972.6</v>
      </c>
      <c r="L69" s="92">
        <f t="shared" si="6"/>
        <v>100000</v>
      </c>
      <c r="M69" s="59"/>
      <c r="N69" s="96">
        <v>100000</v>
      </c>
      <c r="O69" s="87"/>
      <c r="P69" s="111"/>
      <c r="Q69" s="112"/>
      <c r="R69" s="112"/>
      <c r="S69" s="112"/>
      <c r="T69" s="112"/>
      <c r="U69" s="112"/>
      <c r="V69" s="112"/>
      <c r="W69" s="112"/>
      <c r="X69" s="112"/>
      <c r="Y69" s="112">
        <v>1</v>
      </c>
      <c r="Z69" s="253">
        <f>+AD69</f>
        <v>99470</v>
      </c>
      <c r="AA69" s="235">
        <v>95626.09</v>
      </c>
      <c r="AB69" s="235">
        <v>3843.91</v>
      </c>
      <c r="AC69" s="235"/>
      <c r="AD69" s="235">
        <f t="shared" si="5"/>
        <v>99470</v>
      </c>
      <c r="AE69" s="106">
        <v>85</v>
      </c>
      <c r="AF69" s="234" t="s">
        <v>529</v>
      </c>
      <c r="AG69" s="43"/>
      <c r="AH69" s="43" t="s">
        <v>270</v>
      </c>
      <c r="AI69" s="52" t="s">
        <v>530</v>
      </c>
      <c r="AJ69" s="186" t="s">
        <v>459</v>
      </c>
      <c r="AK69" s="186" t="s">
        <v>481</v>
      </c>
    </row>
    <row r="70" spans="2:37" ht="59.25" customHeight="1" x14ac:dyDescent="0.25">
      <c r="B70" s="120">
        <v>60</v>
      </c>
      <c r="C70" s="56" t="s">
        <v>176</v>
      </c>
      <c r="D70" s="49" t="s">
        <v>239</v>
      </c>
      <c r="E70" s="50" t="s">
        <v>240</v>
      </c>
      <c r="F70" s="50" t="s">
        <v>241</v>
      </c>
      <c r="G70" s="113" t="s">
        <v>341</v>
      </c>
      <c r="H70" s="53">
        <v>344</v>
      </c>
      <c r="I70" s="269">
        <v>150000</v>
      </c>
      <c r="J70" s="84"/>
      <c r="K70" s="94">
        <v>149500</v>
      </c>
      <c r="L70" s="92">
        <f t="shared" si="6"/>
        <v>150000</v>
      </c>
      <c r="M70" s="59"/>
      <c r="N70" s="95">
        <v>150000</v>
      </c>
      <c r="O70" s="87"/>
      <c r="P70" s="111"/>
      <c r="Q70" s="112"/>
      <c r="R70" s="112"/>
      <c r="S70" s="112"/>
      <c r="T70" s="112"/>
      <c r="U70" s="112"/>
      <c r="V70" s="112"/>
      <c r="W70" s="112"/>
      <c r="X70" s="112"/>
      <c r="Y70" s="112">
        <v>1</v>
      </c>
      <c r="Z70" s="253">
        <f>+AD70</f>
        <v>149500</v>
      </c>
      <c r="AA70" s="235">
        <v>149500</v>
      </c>
      <c r="AB70" s="235"/>
      <c r="AC70" s="235"/>
      <c r="AD70" s="235">
        <f t="shared" si="5"/>
        <v>149500</v>
      </c>
      <c r="AE70" s="106">
        <v>700</v>
      </c>
      <c r="AF70" s="52" t="s">
        <v>531</v>
      </c>
      <c r="AG70" s="43"/>
      <c r="AH70" s="43" t="s">
        <v>270</v>
      </c>
      <c r="AI70" s="52" t="s">
        <v>401</v>
      </c>
      <c r="AJ70" s="186" t="s">
        <v>385</v>
      </c>
      <c r="AK70" s="186" t="s">
        <v>411</v>
      </c>
    </row>
    <row r="71" spans="2:37" ht="60" customHeight="1" x14ac:dyDescent="0.25">
      <c r="B71" s="120">
        <v>61</v>
      </c>
      <c r="C71" s="180" t="s">
        <v>242</v>
      </c>
      <c r="D71" s="49" t="s">
        <v>243</v>
      </c>
      <c r="E71" s="50" t="s">
        <v>244</v>
      </c>
      <c r="F71" s="62" t="s">
        <v>245</v>
      </c>
      <c r="G71" s="121" t="s">
        <v>349</v>
      </c>
      <c r="H71" s="53">
        <v>380</v>
      </c>
      <c r="I71" s="269">
        <v>20000</v>
      </c>
      <c r="J71" s="151">
        <v>19366</v>
      </c>
      <c r="K71" s="187">
        <f>J71-2526.09</f>
        <v>16839.91</v>
      </c>
      <c r="L71" s="92">
        <f t="shared" si="6"/>
        <v>20000</v>
      </c>
      <c r="M71" s="59"/>
      <c r="N71" s="95">
        <v>20000</v>
      </c>
      <c r="O71" s="87"/>
      <c r="P71" s="112"/>
      <c r="Q71" s="112"/>
      <c r="R71" s="125"/>
      <c r="S71" s="111"/>
      <c r="T71" s="112"/>
      <c r="U71" s="112"/>
      <c r="W71" s="112"/>
      <c r="X71" s="112"/>
      <c r="Y71" s="112">
        <v>1</v>
      </c>
      <c r="Z71" s="253">
        <f>+AD71</f>
        <v>19366</v>
      </c>
      <c r="AA71" s="235">
        <v>16839.91</v>
      </c>
      <c r="AB71" s="235">
        <v>2526.09</v>
      </c>
      <c r="AC71" s="235"/>
      <c r="AD71" s="235">
        <f t="shared" si="5"/>
        <v>19366</v>
      </c>
      <c r="AE71" s="106">
        <v>358</v>
      </c>
      <c r="AF71" s="52" t="s">
        <v>440</v>
      </c>
      <c r="AG71" s="43"/>
      <c r="AH71" s="43" t="s">
        <v>270</v>
      </c>
      <c r="AI71" s="52" t="s">
        <v>441</v>
      </c>
      <c r="AJ71" s="186" t="s">
        <v>432</v>
      </c>
      <c r="AK71" s="186" t="s">
        <v>431</v>
      </c>
    </row>
    <row r="72" spans="2:37" ht="50.1" customHeight="1" x14ac:dyDescent="0.25">
      <c r="B72" s="120">
        <v>62</v>
      </c>
      <c r="C72" s="56" t="s">
        <v>176</v>
      </c>
      <c r="D72" s="49" t="s">
        <v>246</v>
      </c>
      <c r="E72" s="50" t="s">
        <v>247</v>
      </c>
      <c r="F72" s="55" t="s">
        <v>248</v>
      </c>
      <c r="G72" s="122" t="s">
        <v>374</v>
      </c>
      <c r="H72" s="53">
        <v>358</v>
      </c>
      <c r="I72" s="269">
        <v>200000</v>
      </c>
      <c r="J72" s="84"/>
      <c r="K72" s="95">
        <v>200000</v>
      </c>
      <c r="L72" s="92">
        <f t="shared" si="6"/>
        <v>194173.02000000002</v>
      </c>
      <c r="M72" s="98">
        <v>2913.49</v>
      </c>
      <c r="N72" s="88">
        <v>197086.51</v>
      </c>
      <c r="O72" s="90">
        <f>N72-M72</f>
        <v>194173.02000000002</v>
      </c>
      <c r="P72" s="111"/>
      <c r="Q72" s="112"/>
      <c r="R72" s="112"/>
      <c r="S72" s="112"/>
      <c r="T72" s="112"/>
      <c r="U72" s="112"/>
      <c r="V72" s="112"/>
      <c r="W72" s="112"/>
      <c r="X72" s="112"/>
      <c r="Y72" s="112">
        <v>1</v>
      </c>
      <c r="Z72" s="253">
        <f>+AA72</f>
        <v>189782.67</v>
      </c>
      <c r="AA72" s="235">
        <v>189782.67</v>
      </c>
      <c r="AB72" s="240"/>
      <c r="AC72" s="235">
        <f>AA72*1.5/100</f>
        <v>2846.7400499999999</v>
      </c>
      <c r="AD72" s="235">
        <f t="shared" si="5"/>
        <v>192629.41005000001</v>
      </c>
      <c r="AE72" s="106">
        <v>200</v>
      </c>
      <c r="AF72" s="43"/>
      <c r="AG72" s="43"/>
      <c r="AH72" s="43" t="s">
        <v>271</v>
      </c>
      <c r="AI72" s="52" t="s">
        <v>554</v>
      </c>
      <c r="AJ72" s="186" t="s">
        <v>555</v>
      </c>
      <c r="AK72" s="186" t="s">
        <v>458</v>
      </c>
    </row>
    <row r="73" spans="2:37" ht="55.5" customHeight="1" x14ac:dyDescent="0.25">
      <c r="B73" s="120">
        <v>63</v>
      </c>
      <c r="C73" s="56" t="s">
        <v>176</v>
      </c>
      <c r="D73" s="49" t="s">
        <v>249</v>
      </c>
      <c r="E73" s="50" t="s">
        <v>452</v>
      </c>
      <c r="F73" s="51" t="s">
        <v>250</v>
      </c>
      <c r="G73" s="113" t="s">
        <v>338</v>
      </c>
      <c r="H73" s="53">
        <v>376</v>
      </c>
      <c r="I73" s="269">
        <v>100000</v>
      </c>
      <c r="J73" s="194"/>
      <c r="K73" s="193">
        <v>100100</v>
      </c>
      <c r="L73" s="94">
        <v>100000</v>
      </c>
      <c r="M73" s="59"/>
      <c r="N73" s="95">
        <v>100000</v>
      </c>
      <c r="O73" s="87"/>
      <c r="Q73" s="112"/>
      <c r="S73" s="111"/>
      <c r="T73" s="112"/>
      <c r="U73" s="112"/>
      <c r="V73" s="112"/>
      <c r="W73" s="112"/>
      <c r="X73" s="112"/>
      <c r="Y73" s="112">
        <v>1</v>
      </c>
      <c r="Z73" s="253">
        <f>+AD73</f>
        <v>99830</v>
      </c>
      <c r="AA73" s="235">
        <v>99830</v>
      </c>
      <c r="AB73" s="235"/>
      <c r="AC73" s="235"/>
      <c r="AD73" s="235">
        <f t="shared" ref="AD73:AD90" si="11">AA73+AB73+AC73</f>
        <v>99830</v>
      </c>
      <c r="AE73" s="106"/>
      <c r="AF73" s="237" t="s">
        <v>566</v>
      </c>
      <c r="AG73" s="43"/>
      <c r="AH73" s="43" t="s">
        <v>270</v>
      </c>
      <c r="AI73" s="226" t="s">
        <v>476</v>
      </c>
      <c r="AJ73" s="224" t="s">
        <v>499</v>
      </c>
      <c r="AK73" s="224" t="s">
        <v>508</v>
      </c>
    </row>
    <row r="74" spans="2:37" ht="50.1" customHeight="1" x14ac:dyDescent="0.25">
      <c r="B74" s="120">
        <v>64</v>
      </c>
      <c r="C74" s="56" t="s">
        <v>144</v>
      </c>
      <c r="D74" s="49" t="s">
        <v>251</v>
      </c>
      <c r="E74" s="50" t="s">
        <v>252</v>
      </c>
      <c r="F74" s="51" t="s">
        <v>253</v>
      </c>
      <c r="G74" s="113" t="s">
        <v>336</v>
      </c>
      <c r="H74" s="53">
        <v>364</v>
      </c>
      <c r="I74" s="269">
        <v>300000</v>
      </c>
      <c r="J74" s="84"/>
      <c r="K74" s="195">
        <v>299359.2</v>
      </c>
      <c r="L74" s="92">
        <f t="shared" ref="L74:L88" si="12">N74-M74</f>
        <v>290640</v>
      </c>
      <c r="M74" s="85">
        <v>4359.6000000000004</v>
      </c>
      <c r="N74" s="162">
        <v>294999.59999999998</v>
      </c>
      <c r="O74" s="90">
        <f>N74-M74</f>
        <v>290640</v>
      </c>
      <c r="P74" s="111"/>
      <c r="Q74" s="112"/>
      <c r="R74" s="112"/>
      <c r="S74" s="126"/>
      <c r="T74" s="112"/>
      <c r="U74" s="112"/>
      <c r="V74" s="112"/>
      <c r="W74" s="112"/>
      <c r="X74" s="112"/>
      <c r="Y74" s="112">
        <v>1</v>
      </c>
      <c r="Z74" s="253">
        <f>+AA74</f>
        <v>290640</v>
      </c>
      <c r="AA74" s="235">
        <v>290640</v>
      </c>
      <c r="AB74" s="235"/>
      <c r="AC74" s="235">
        <f t="shared" ref="AC74:AC79" si="13">AA74*1.5/100</f>
        <v>4359.6000000000004</v>
      </c>
      <c r="AD74" s="235">
        <f t="shared" si="11"/>
        <v>294999.59999999998</v>
      </c>
      <c r="AE74" s="106">
        <v>208</v>
      </c>
      <c r="AF74" s="229"/>
      <c r="AG74" s="43"/>
      <c r="AH74" s="43" t="s">
        <v>270</v>
      </c>
      <c r="AI74" s="52" t="s">
        <v>409</v>
      </c>
      <c r="AJ74" s="186" t="s">
        <v>410</v>
      </c>
      <c r="AK74" s="186" t="s">
        <v>567</v>
      </c>
    </row>
    <row r="75" spans="2:37" ht="80.25" customHeight="1" x14ac:dyDescent="0.25">
      <c r="B75" s="120">
        <v>65</v>
      </c>
      <c r="C75" s="56" t="s">
        <v>144</v>
      </c>
      <c r="D75" s="49" t="s">
        <v>254</v>
      </c>
      <c r="E75" s="50" t="s">
        <v>255</v>
      </c>
      <c r="F75" s="51" t="s">
        <v>256</v>
      </c>
      <c r="G75" s="113" t="s">
        <v>329</v>
      </c>
      <c r="H75" s="53">
        <v>354</v>
      </c>
      <c r="I75" s="269">
        <v>300000</v>
      </c>
      <c r="J75" s="84"/>
      <c r="K75" s="177">
        <v>299950</v>
      </c>
      <c r="L75" s="92">
        <f t="shared" si="12"/>
        <v>300000</v>
      </c>
      <c r="M75" s="59"/>
      <c r="N75" s="95">
        <v>300000</v>
      </c>
      <c r="O75" s="87"/>
      <c r="P75" s="84"/>
      <c r="Q75" s="112"/>
      <c r="R75" s="112"/>
      <c r="S75" s="111"/>
      <c r="T75" s="112"/>
      <c r="U75" s="112"/>
      <c r="V75" s="112"/>
      <c r="W75" s="112"/>
      <c r="X75" s="112"/>
      <c r="Y75" s="112">
        <v>1</v>
      </c>
      <c r="Z75" s="253">
        <f>+AD75</f>
        <v>299950</v>
      </c>
      <c r="AA75" s="235">
        <v>299950</v>
      </c>
      <c r="AB75" s="235"/>
      <c r="AC75" s="235"/>
      <c r="AD75" s="235">
        <f t="shared" si="11"/>
        <v>299950</v>
      </c>
      <c r="AE75" s="106">
        <v>500</v>
      </c>
      <c r="AF75" s="238" t="s">
        <v>568</v>
      </c>
      <c r="AG75" s="43"/>
      <c r="AH75" s="43" t="s">
        <v>270</v>
      </c>
      <c r="AI75" s="52" t="s">
        <v>401</v>
      </c>
      <c r="AJ75" s="186" t="s">
        <v>385</v>
      </c>
      <c r="AK75" s="186" t="s">
        <v>411</v>
      </c>
    </row>
    <row r="76" spans="2:37" ht="64.5" customHeight="1" x14ac:dyDescent="0.25">
      <c r="B76" s="120">
        <v>66</v>
      </c>
      <c r="C76" s="180" t="s">
        <v>31</v>
      </c>
      <c r="D76" s="49" t="s">
        <v>257</v>
      </c>
      <c r="E76" s="50" t="s">
        <v>258</v>
      </c>
      <c r="F76" s="55" t="s">
        <v>259</v>
      </c>
      <c r="G76" s="52" t="s">
        <v>374</v>
      </c>
      <c r="H76" s="52">
        <v>358</v>
      </c>
      <c r="I76" s="269">
        <v>300000</v>
      </c>
      <c r="J76" s="84"/>
      <c r="K76" s="89">
        <v>299517.56</v>
      </c>
      <c r="L76" s="92">
        <f t="shared" si="12"/>
        <v>290793.75999999995</v>
      </c>
      <c r="M76" s="163">
        <v>4361.8999999999996</v>
      </c>
      <c r="N76" s="163">
        <v>295155.65999999997</v>
      </c>
      <c r="O76" s="90">
        <f>N76-M76</f>
        <v>290793.75999999995</v>
      </c>
      <c r="P76" s="111"/>
      <c r="Q76" s="112"/>
      <c r="R76" s="112"/>
      <c r="S76" s="112"/>
      <c r="T76" s="112"/>
      <c r="U76" s="112"/>
      <c r="V76" s="112"/>
      <c r="W76" s="112"/>
      <c r="X76" s="112"/>
      <c r="Y76" s="112">
        <v>1</v>
      </c>
      <c r="Z76" s="253">
        <f>+AA76</f>
        <v>290793.76</v>
      </c>
      <c r="AA76" s="235">
        <v>290793.76</v>
      </c>
      <c r="AB76" s="235"/>
      <c r="AC76" s="235">
        <f t="shared" si="13"/>
        <v>4361.9063999999998</v>
      </c>
      <c r="AD76" s="235">
        <f t="shared" si="11"/>
        <v>295155.66639999999</v>
      </c>
      <c r="AE76" s="106">
        <v>2000</v>
      </c>
      <c r="AF76" s="43"/>
      <c r="AG76" s="43"/>
      <c r="AH76" s="43" t="s">
        <v>270</v>
      </c>
      <c r="AI76" s="52" t="s">
        <v>442</v>
      </c>
      <c r="AJ76" s="186" t="s">
        <v>439</v>
      </c>
      <c r="AK76" s="186" t="s">
        <v>526</v>
      </c>
    </row>
    <row r="77" spans="2:37" ht="62.25" customHeight="1" x14ac:dyDescent="0.25">
      <c r="B77" s="120">
        <v>67</v>
      </c>
      <c r="C77" s="56" t="s">
        <v>120</v>
      </c>
      <c r="D77" s="49" t="s">
        <v>260</v>
      </c>
      <c r="E77" s="50" t="s">
        <v>261</v>
      </c>
      <c r="F77" s="55" t="s">
        <v>262</v>
      </c>
      <c r="G77" s="52" t="s">
        <v>374</v>
      </c>
      <c r="H77" s="52">
        <v>358</v>
      </c>
      <c r="I77" s="269">
        <v>300000</v>
      </c>
      <c r="J77" s="84"/>
      <c r="K77" s="89">
        <v>299845.05</v>
      </c>
      <c r="L77" s="92">
        <f t="shared" si="12"/>
        <v>291111.71000000002</v>
      </c>
      <c r="M77" s="162">
        <v>4366.67</v>
      </c>
      <c r="N77" s="162">
        <v>295478.38</v>
      </c>
      <c r="O77" s="90">
        <f>N77-M77</f>
        <v>291111.71000000002</v>
      </c>
      <c r="P77" s="112"/>
      <c r="Q77" s="112"/>
      <c r="R77" s="112"/>
      <c r="S77" s="126"/>
      <c r="T77" s="112"/>
      <c r="U77" s="112"/>
      <c r="V77" s="112"/>
      <c r="W77" s="112"/>
      <c r="X77" s="112"/>
      <c r="Y77" s="112">
        <v>1</v>
      </c>
      <c r="Z77" s="253">
        <f>+AA77</f>
        <v>291111.7</v>
      </c>
      <c r="AA77" s="235">
        <v>291111.7</v>
      </c>
      <c r="AB77" s="235"/>
      <c r="AC77" s="235">
        <f t="shared" si="13"/>
        <v>4366.6755000000003</v>
      </c>
      <c r="AD77" s="235">
        <f t="shared" si="11"/>
        <v>295478.37550000002</v>
      </c>
      <c r="AE77" s="154">
        <v>2495</v>
      </c>
      <c r="AF77" s="52" t="s">
        <v>479</v>
      </c>
      <c r="AG77" s="52" t="s">
        <v>569</v>
      </c>
      <c r="AH77" s="43" t="s">
        <v>270</v>
      </c>
      <c r="AI77" s="52" t="s">
        <v>468</v>
      </c>
      <c r="AJ77" s="186" t="s">
        <v>425</v>
      </c>
      <c r="AK77" s="186" t="s">
        <v>426</v>
      </c>
    </row>
    <row r="78" spans="2:37" ht="60.75" customHeight="1" x14ac:dyDescent="0.25">
      <c r="B78" s="120">
        <v>68</v>
      </c>
      <c r="C78" s="56" t="s">
        <v>176</v>
      </c>
      <c r="D78" s="49" t="s">
        <v>263</v>
      </c>
      <c r="E78" s="50" t="s">
        <v>264</v>
      </c>
      <c r="F78" s="55" t="s">
        <v>265</v>
      </c>
      <c r="G78" s="53" t="s">
        <v>350</v>
      </c>
      <c r="H78" s="53"/>
      <c r="I78" s="269">
        <v>100000</v>
      </c>
      <c r="J78" s="91">
        <v>100428.72</v>
      </c>
      <c r="L78" s="92">
        <f t="shared" si="12"/>
        <v>100000</v>
      </c>
      <c r="M78" s="59"/>
      <c r="N78" s="162">
        <v>100000</v>
      </c>
      <c r="O78" s="87"/>
      <c r="P78" s="150"/>
      <c r="Q78" s="112"/>
      <c r="R78" s="111"/>
      <c r="S78" s="166"/>
      <c r="T78" s="112"/>
      <c r="U78" s="112"/>
      <c r="V78" s="112"/>
      <c r="W78" s="112"/>
      <c r="X78" s="112"/>
      <c r="Y78" s="112">
        <v>1</v>
      </c>
      <c r="Z78" s="253">
        <f>+AD78</f>
        <v>98669.409999999989</v>
      </c>
      <c r="AA78" s="235">
        <v>86783.51</v>
      </c>
      <c r="AB78" s="235">
        <v>11885.9</v>
      </c>
      <c r="AC78" s="240"/>
      <c r="AD78" s="235">
        <f t="shared" si="11"/>
        <v>98669.409999999989</v>
      </c>
      <c r="AE78" s="105">
        <v>60</v>
      </c>
      <c r="AF78" s="148" t="s">
        <v>570</v>
      </c>
      <c r="AG78" s="43"/>
      <c r="AH78" s="43" t="s">
        <v>270</v>
      </c>
      <c r="AI78" s="52" t="s">
        <v>397</v>
      </c>
      <c r="AJ78" s="186" t="s">
        <v>385</v>
      </c>
      <c r="AK78" s="186" t="s">
        <v>517</v>
      </c>
    </row>
    <row r="79" spans="2:37" ht="59.25" customHeight="1" x14ac:dyDescent="0.25">
      <c r="B79" s="120">
        <v>69</v>
      </c>
      <c r="C79" s="56" t="s">
        <v>176</v>
      </c>
      <c r="D79" s="49" t="s">
        <v>266</v>
      </c>
      <c r="E79" s="50" t="s">
        <v>267</v>
      </c>
      <c r="F79" s="62" t="s">
        <v>268</v>
      </c>
      <c r="G79" s="53" t="s">
        <v>335</v>
      </c>
      <c r="H79" s="53">
        <v>348</v>
      </c>
      <c r="I79" s="269">
        <v>200000</v>
      </c>
      <c r="J79" s="84"/>
      <c r="K79" s="91">
        <v>199284.26</v>
      </c>
      <c r="L79" s="92">
        <f>N79-M79</f>
        <v>193479.88</v>
      </c>
      <c r="M79" s="98">
        <v>2902.19</v>
      </c>
      <c r="N79" s="88">
        <v>196382.07</v>
      </c>
      <c r="O79" s="90">
        <f>N79-M79</f>
        <v>193479.88</v>
      </c>
      <c r="P79" s="84"/>
      <c r="Q79" s="112"/>
      <c r="R79" s="111"/>
      <c r="S79" s="111"/>
      <c r="T79" s="112"/>
      <c r="U79" s="112"/>
      <c r="V79" s="112"/>
      <c r="X79" s="112"/>
      <c r="Y79" s="112">
        <v>1</v>
      </c>
      <c r="Z79" s="253">
        <f>+AA79</f>
        <v>193479.86</v>
      </c>
      <c r="AA79" s="235">
        <v>193479.86</v>
      </c>
      <c r="AB79" s="235"/>
      <c r="AC79" s="235">
        <f t="shared" si="13"/>
        <v>2902.1978999999997</v>
      </c>
      <c r="AD79" s="235">
        <f t="shared" si="11"/>
        <v>196382.05789999999</v>
      </c>
      <c r="AE79" s="59"/>
      <c r="AF79" s="43"/>
      <c r="AG79" s="43"/>
      <c r="AH79" s="43" t="s">
        <v>270</v>
      </c>
      <c r="AI79" s="52" t="s">
        <v>406</v>
      </c>
      <c r="AJ79" s="186" t="s">
        <v>411</v>
      </c>
      <c r="AK79" s="186" t="s">
        <v>571</v>
      </c>
    </row>
    <row r="80" spans="2:37" ht="63.75" customHeight="1" x14ac:dyDescent="0.25">
      <c r="B80" s="120">
        <v>70</v>
      </c>
      <c r="C80" s="56" t="s">
        <v>130</v>
      </c>
      <c r="D80" s="108" t="s">
        <v>309</v>
      </c>
      <c r="E80" s="155" t="s">
        <v>310</v>
      </c>
      <c r="F80" s="110" t="s">
        <v>351</v>
      </c>
      <c r="G80" s="53" t="s">
        <v>336</v>
      </c>
      <c r="H80" s="53">
        <v>364</v>
      </c>
      <c r="I80" s="269">
        <v>200000</v>
      </c>
      <c r="J80" s="84"/>
      <c r="K80" s="93">
        <v>198700</v>
      </c>
      <c r="L80" s="92">
        <f t="shared" si="12"/>
        <v>200000</v>
      </c>
      <c r="M80" s="161"/>
      <c r="N80" s="162">
        <v>200000</v>
      </c>
      <c r="O80" s="87"/>
      <c r="P80" s="84"/>
      <c r="Q80" s="112"/>
      <c r="R80" s="111"/>
      <c r="S80" s="112"/>
      <c r="T80" s="112"/>
      <c r="U80" s="112"/>
      <c r="V80" s="112"/>
      <c r="W80" s="112"/>
      <c r="X80" s="112"/>
      <c r="Y80" s="112">
        <v>1</v>
      </c>
      <c r="Z80" s="253">
        <f>+AD80</f>
        <v>198700</v>
      </c>
      <c r="AA80" s="235">
        <v>198700</v>
      </c>
      <c r="AB80" s="235"/>
      <c r="AC80" s="235"/>
      <c r="AD80" s="235">
        <f t="shared" si="11"/>
        <v>198700</v>
      </c>
      <c r="AE80" s="59"/>
      <c r="AF80" s="230" t="s">
        <v>477</v>
      </c>
      <c r="AG80" s="43"/>
      <c r="AH80" s="43" t="s">
        <v>270</v>
      </c>
      <c r="AI80" s="231" t="s">
        <v>478</v>
      </c>
      <c r="AJ80" s="186" t="s">
        <v>443</v>
      </c>
      <c r="AK80" s="224" t="s">
        <v>521</v>
      </c>
    </row>
    <row r="81" spans="2:37" ht="50.1" customHeight="1" x14ac:dyDescent="0.25">
      <c r="B81" s="120">
        <v>71</v>
      </c>
      <c r="C81" s="56" t="s">
        <v>130</v>
      </c>
      <c r="D81" s="108" t="s">
        <v>311</v>
      </c>
      <c r="E81" s="155" t="s">
        <v>312</v>
      </c>
      <c r="F81" s="110" t="s">
        <v>314</v>
      </c>
      <c r="G81" s="53" t="s">
        <v>335</v>
      </c>
      <c r="H81" s="53">
        <v>348</v>
      </c>
      <c r="I81" s="269">
        <v>100000</v>
      </c>
      <c r="J81" s="189">
        <v>100728</v>
      </c>
      <c r="K81" s="207">
        <v>95368.8</v>
      </c>
      <c r="L81" s="92">
        <f t="shared" si="12"/>
        <v>100000</v>
      </c>
      <c r="M81" s="59"/>
      <c r="N81" s="88">
        <v>100000</v>
      </c>
      <c r="O81" s="87"/>
      <c r="P81" s="150"/>
      <c r="Q81" s="112"/>
      <c r="R81" s="111"/>
      <c r="S81" s="112"/>
      <c r="T81" s="112"/>
      <c r="U81" s="112"/>
      <c r="V81" s="112"/>
      <c r="W81" s="112"/>
      <c r="X81" s="112"/>
      <c r="Y81" s="112">
        <v>1</v>
      </c>
      <c r="Z81" s="253">
        <f>+AD81</f>
        <v>99167.49</v>
      </c>
      <c r="AA81" s="235">
        <v>86232.6</v>
      </c>
      <c r="AB81" s="235">
        <v>12934.89</v>
      </c>
      <c r="AC81" s="235"/>
      <c r="AD81" s="235">
        <f t="shared" si="11"/>
        <v>99167.49</v>
      </c>
      <c r="AE81" s="59"/>
      <c r="AF81" s="52" t="s">
        <v>474</v>
      </c>
      <c r="AG81" s="43"/>
      <c r="AH81" s="43" t="s">
        <v>270</v>
      </c>
      <c r="AI81" s="52" t="s">
        <v>473</v>
      </c>
      <c r="AJ81" s="186" t="s">
        <v>572</v>
      </c>
      <c r="AK81" s="186" t="s">
        <v>508</v>
      </c>
    </row>
    <row r="82" spans="2:37" ht="50.1" customHeight="1" x14ac:dyDescent="0.25">
      <c r="B82" s="120">
        <v>72</v>
      </c>
      <c r="C82" s="56" t="s">
        <v>130</v>
      </c>
      <c r="D82" s="108" t="s">
        <v>424</v>
      </c>
      <c r="E82" s="109" t="s">
        <v>378</v>
      </c>
      <c r="F82" s="110" t="s">
        <v>380</v>
      </c>
      <c r="G82" s="53" t="s">
        <v>379</v>
      </c>
      <c r="H82" s="53">
        <v>376</v>
      </c>
      <c r="I82" s="269">
        <v>175000</v>
      </c>
      <c r="K82" s="151">
        <v>174851.74</v>
      </c>
      <c r="L82" s="92">
        <f t="shared" si="12"/>
        <v>169758.97999999998</v>
      </c>
      <c r="M82" s="85">
        <v>2546.38</v>
      </c>
      <c r="N82" s="162">
        <v>172305.36</v>
      </c>
      <c r="O82" s="90">
        <f>N82-M82</f>
        <v>169758.97999999998</v>
      </c>
      <c r="P82" s="112"/>
      <c r="Q82" s="112"/>
      <c r="R82" s="185"/>
      <c r="S82" s="112"/>
      <c r="T82" s="112"/>
      <c r="U82" s="112"/>
      <c r="V82" s="112"/>
      <c r="W82" s="112"/>
      <c r="X82" s="112"/>
      <c r="Y82" s="112">
        <v>1</v>
      </c>
      <c r="Z82" s="253">
        <f>+AA82</f>
        <v>168196.26</v>
      </c>
      <c r="AA82" s="235">
        <v>168196.26</v>
      </c>
      <c r="AB82" s="240"/>
      <c r="AC82" s="235">
        <f>AA82*1.5/100</f>
        <v>2522.9439000000002</v>
      </c>
      <c r="AD82" s="235">
        <f>AA82+AB82+AC82</f>
        <v>170719.20390000002</v>
      </c>
      <c r="AE82" s="59"/>
      <c r="AF82" s="43"/>
      <c r="AG82" s="43"/>
      <c r="AH82" s="43" t="s">
        <v>270</v>
      </c>
      <c r="AI82" s="52" t="s">
        <v>469</v>
      </c>
      <c r="AJ82" s="186" t="s">
        <v>458</v>
      </c>
      <c r="AK82" s="186" t="s">
        <v>573</v>
      </c>
    </row>
    <row r="83" spans="2:37" ht="57.75" customHeight="1" x14ac:dyDescent="0.25">
      <c r="B83" s="120">
        <v>73</v>
      </c>
      <c r="C83" s="56" t="s">
        <v>144</v>
      </c>
      <c r="D83" s="49" t="s">
        <v>422</v>
      </c>
      <c r="E83" s="63" t="s">
        <v>269</v>
      </c>
      <c r="F83" s="62" t="s">
        <v>366</v>
      </c>
      <c r="G83" s="53" t="s">
        <v>379</v>
      </c>
      <c r="H83" s="53">
        <v>374</v>
      </c>
      <c r="I83" s="269">
        <v>30000</v>
      </c>
      <c r="J83" s="147">
        <f>K83+3870.51</f>
        <v>29673.940000000002</v>
      </c>
      <c r="K83" s="85">
        <f>25778.43+25</f>
        <v>25803.43</v>
      </c>
      <c r="L83" s="92">
        <f t="shared" si="12"/>
        <v>30000</v>
      </c>
      <c r="M83" s="59"/>
      <c r="N83" s="95">
        <v>30000</v>
      </c>
      <c r="O83" s="90"/>
      <c r="P83" s="112"/>
      <c r="Q83" s="112"/>
      <c r="R83" s="112"/>
      <c r="S83" s="112"/>
      <c r="T83" s="112"/>
      <c r="U83" s="112"/>
      <c r="W83" s="112"/>
      <c r="X83" s="112"/>
      <c r="Y83" s="112">
        <v>1</v>
      </c>
      <c r="Z83" s="253">
        <f>+AD83</f>
        <v>29673.940000000002</v>
      </c>
      <c r="AA83" s="235">
        <v>25803.43</v>
      </c>
      <c r="AB83" s="235">
        <v>3870.51</v>
      </c>
      <c r="AC83" s="235"/>
      <c r="AD83" s="235">
        <f t="shared" si="11"/>
        <v>29673.940000000002</v>
      </c>
      <c r="AE83" s="59"/>
      <c r="AF83" s="52" t="s">
        <v>445</v>
      </c>
      <c r="AG83" s="43"/>
      <c r="AH83" s="43" t="s">
        <v>270</v>
      </c>
      <c r="AI83" s="52" t="s">
        <v>441</v>
      </c>
      <c r="AJ83" s="186" t="s">
        <v>432</v>
      </c>
      <c r="AK83" s="186" t="s">
        <v>431</v>
      </c>
    </row>
    <row r="84" spans="2:37" ht="78.75" customHeight="1" x14ac:dyDescent="0.25">
      <c r="B84" s="120">
        <v>74</v>
      </c>
      <c r="C84" s="56" t="s">
        <v>176</v>
      </c>
      <c r="D84" s="108" t="s">
        <v>381</v>
      </c>
      <c r="E84" s="109" t="s">
        <v>382</v>
      </c>
      <c r="F84" s="160" t="s">
        <v>412</v>
      </c>
      <c r="G84" s="114" t="s">
        <v>320</v>
      </c>
      <c r="H84" s="57">
        <v>365</v>
      </c>
      <c r="I84" s="269">
        <v>200000</v>
      </c>
      <c r="K84" s="147">
        <v>199308.45</v>
      </c>
      <c r="L84" s="92">
        <f t="shared" si="12"/>
        <v>193503.35</v>
      </c>
      <c r="M84" s="98">
        <v>2902.55</v>
      </c>
      <c r="N84" s="162">
        <v>196405.9</v>
      </c>
      <c r="O84" s="90">
        <f>N84-M84</f>
        <v>193503.35</v>
      </c>
      <c r="P84" s="112"/>
      <c r="Q84" s="112"/>
      <c r="S84" s="112"/>
      <c r="T84" s="112"/>
      <c r="U84" s="112"/>
      <c r="V84" s="112"/>
      <c r="W84" s="112"/>
      <c r="X84" s="112"/>
      <c r="Y84" s="112">
        <v>1</v>
      </c>
      <c r="Z84" s="253">
        <f>+AA84</f>
        <v>193503.35</v>
      </c>
      <c r="AA84" s="235">
        <v>193503.35</v>
      </c>
      <c r="AB84" s="240"/>
      <c r="AC84" s="235">
        <f>AA84*1.5/100</f>
        <v>2902.5502500000002</v>
      </c>
      <c r="AD84" s="235">
        <f>AA84+AB84+AC84</f>
        <v>196405.90025000001</v>
      </c>
      <c r="AE84" s="105">
        <v>32</v>
      </c>
      <c r="AF84" s="43"/>
      <c r="AG84" s="43"/>
      <c r="AH84" s="43" t="s">
        <v>270</v>
      </c>
      <c r="AI84" s="52" t="s">
        <v>470</v>
      </c>
      <c r="AJ84" s="186" t="s">
        <v>458</v>
      </c>
      <c r="AK84" s="186" t="s">
        <v>573</v>
      </c>
    </row>
    <row r="85" spans="2:37" ht="64.5" customHeight="1" x14ac:dyDescent="0.25">
      <c r="B85" s="120">
        <v>75</v>
      </c>
      <c r="C85" s="56" t="s">
        <v>176</v>
      </c>
      <c r="D85" s="49" t="s">
        <v>420</v>
      </c>
      <c r="E85" s="50" t="s">
        <v>414</v>
      </c>
      <c r="F85" s="55" t="s">
        <v>417</v>
      </c>
      <c r="G85" s="53"/>
      <c r="H85" s="53"/>
      <c r="I85" s="269">
        <v>100000</v>
      </c>
      <c r="J85" s="84"/>
      <c r="K85" s="59"/>
      <c r="L85" s="92">
        <f t="shared" si="12"/>
        <v>100000</v>
      </c>
      <c r="M85" s="85"/>
      <c r="N85" s="162">
        <v>100000</v>
      </c>
      <c r="O85" s="87"/>
      <c r="P85" s="112"/>
      <c r="Q85" s="112"/>
      <c r="R85" s="112"/>
      <c r="S85" s="112"/>
      <c r="T85" s="112"/>
      <c r="U85" s="112"/>
      <c r="V85" s="112"/>
      <c r="W85" s="112"/>
      <c r="X85" s="112"/>
      <c r="Y85" s="112">
        <v>1</v>
      </c>
      <c r="Z85" s="253">
        <f>+AA85</f>
        <v>99900</v>
      </c>
      <c r="AA85" s="235">
        <v>99900</v>
      </c>
      <c r="AB85" s="240"/>
      <c r="AC85" s="240"/>
      <c r="AD85" s="235">
        <f t="shared" si="11"/>
        <v>99900</v>
      </c>
      <c r="AE85" s="59"/>
      <c r="AF85" s="43"/>
      <c r="AG85" s="43"/>
      <c r="AH85" s="43" t="s">
        <v>270</v>
      </c>
      <c r="AI85" s="43"/>
      <c r="AJ85" s="43"/>
      <c r="AK85" s="43"/>
    </row>
    <row r="86" spans="2:37" ht="64.5" customHeight="1" x14ac:dyDescent="0.25">
      <c r="B86" s="120">
        <v>76</v>
      </c>
      <c r="C86" s="56" t="s">
        <v>176</v>
      </c>
      <c r="D86" s="49" t="s">
        <v>421</v>
      </c>
      <c r="E86" s="50" t="s">
        <v>415</v>
      </c>
      <c r="F86" s="55" t="s">
        <v>418</v>
      </c>
      <c r="G86" s="114"/>
      <c r="H86" s="57"/>
      <c r="I86" s="269">
        <v>100000</v>
      </c>
      <c r="J86" s="84"/>
      <c r="K86" s="59"/>
      <c r="L86" s="92">
        <f t="shared" si="12"/>
        <v>100000</v>
      </c>
      <c r="M86" s="59"/>
      <c r="N86" s="162">
        <v>100000</v>
      </c>
      <c r="O86" s="87"/>
      <c r="P86" s="112"/>
      <c r="Q86" s="112"/>
      <c r="R86" s="112"/>
      <c r="S86" s="112"/>
      <c r="T86" s="112"/>
      <c r="U86" s="112"/>
      <c r="V86" s="112"/>
      <c r="W86" s="112"/>
      <c r="X86" s="112"/>
      <c r="Y86" s="112">
        <v>1</v>
      </c>
      <c r="Z86" s="253">
        <f>+AA86</f>
        <v>99900</v>
      </c>
      <c r="AA86" s="235">
        <v>99900</v>
      </c>
      <c r="AB86" s="240"/>
      <c r="AC86" s="240"/>
      <c r="AD86" s="235">
        <f t="shared" si="11"/>
        <v>99900</v>
      </c>
      <c r="AE86" s="59"/>
      <c r="AF86" s="43"/>
      <c r="AG86" s="43"/>
      <c r="AH86" s="43" t="s">
        <v>270</v>
      </c>
      <c r="AI86" s="43"/>
      <c r="AJ86" s="43"/>
      <c r="AK86" s="43"/>
    </row>
    <row r="87" spans="2:37" ht="64.5" customHeight="1" x14ac:dyDescent="0.25">
      <c r="B87" s="120">
        <v>77</v>
      </c>
      <c r="C87" s="56" t="s">
        <v>176</v>
      </c>
      <c r="D87" s="49" t="s">
        <v>428</v>
      </c>
      <c r="E87" s="50" t="s">
        <v>416</v>
      </c>
      <c r="F87" s="55" t="s">
        <v>419</v>
      </c>
      <c r="G87" s="114"/>
      <c r="H87" s="57"/>
      <c r="I87" s="269">
        <v>100000</v>
      </c>
      <c r="J87" s="84"/>
      <c r="K87" s="59"/>
      <c r="L87" s="92">
        <f t="shared" si="12"/>
        <v>100000</v>
      </c>
      <c r="M87" s="59"/>
      <c r="N87" s="162">
        <v>100000</v>
      </c>
      <c r="O87" s="87"/>
      <c r="P87" s="112"/>
      <c r="Q87" s="112"/>
      <c r="R87" s="112"/>
      <c r="S87" s="112"/>
      <c r="T87" s="112"/>
      <c r="U87" s="112"/>
      <c r="V87" s="112"/>
      <c r="W87" s="112"/>
      <c r="X87" s="112"/>
      <c r="Y87" s="112">
        <v>1</v>
      </c>
      <c r="Z87" s="253">
        <f>+AA87</f>
        <v>99900</v>
      </c>
      <c r="AA87" s="235">
        <v>99900</v>
      </c>
      <c r="AB87" s="240"/>
      <c r="AC87" s="240"/>
      <c r="AD87" s="235">
        <f t="shared" si="11"/>
        <v>99900</v>
      </c>
      <c r="AE87" s="59"/>
      <c r="AF87" s="43"/>
      <c r="AG87" s="43"/>
      <c r="AH87" s="43" t="s">
        <v>270</v>
      </c>
      <c r="AI87" s="43"/>
      <c r="AJ87" s="43"/>
      <c r="AK87" s="43"/>
    </row>
    <row r="88" spans="2:37" ht="64.5" customHeight="1" x14ac:dyDescent="0.25">
      <c r="B88" s="120">
        <v>78</v>
      </c>
      <c r="C88" s="183" t="s">
        <v>427</v>
      </c>
      <c r="D88" s="49" t="s">
        <v>428</v>
      </c>
      <c r="E88" s="50" t="s">
        <v>429</v>
      </c>
      <c r="F88" s="55" t="s">
        <v>444</v>
      </c>
      <c r="G88" s="114"/>
      <c r="H88" s="57"/>
      <c r="I88" s="269">
        <v>200000</v>
      </c>
      <c r="K88" s="147">
        <v>199928.97</v>
      </c>
      <c r="L88" s="92">
        <f t="shared" si="12"/>
        <v>194105.81000000003</v>
      </c>
      <c r="M88" s="85">
        <v>2911.58</v>
      </c>
      <c r="N88" s="162">
        <v>197017.39</v>
      </c>
      <c r="O88" s="90">
        <f>N88-M88</f>
        <v>194105.81000000003</v>
      </c>
      <c r="P88" s="112"/>
      <c r="Q88" s="112"/>
      <c r="R88" s="112"/>
      <c r="S88" s="112"/>
      <c r="T88" s="112"/>
      <c r="U88" s="112"/>
      <c r="V88" s="112"/>
      <c r="W88" s="112"/>
      <c r="X88" s="112"/>
      <c r="Y88" s="112">
        <v>1</v>
      </c>
      <c r="Z88" s="253">
        <f>AA88</f>
        <v>194105.79</v>
      </c>
      <c r="AA88" s="235">
        <v>194105.79</v>
      </c>
      <c r="AB88" s="240"/>
      <c r="AC88" s="235">
        <f>AA88*1.5/100</f>
        <v>2911.5868500000001</v>
      </c>
      <c r="AD88" s="235">
        <f t="shared" si="11"/>
        <v>197017.37685</v>
      </c>
      <c r="AE88" s="59"/>
      <c r="AF88" s="43"/>
      <c r="AG88" s="43"/>
      <c r="AH88" s="43" t="s">
        <v>270</v>
      </c>
      <c r="AI88" s="52" t="s">
        <v>471</v>
      </c>
      <c r="AJ88" s="186" t="s">
        <v>458</v>
      </c>
      <c r="AK88" s="186" t="s">
        <v>573</v>
      </c>
    </row>
    <row r="89" spans="2:37" ht="64.5" customHeight="1" x14ac:dyDescent="0.25">
      <c r="B89" s="120">
        <v>79</v>
      </c>
      <c r="C89" s="183" t="s">
        <v>451</v>
      </c>
      <c r="D89" s="49" t="s">
        <v>455</v>
      </c>
      <c r="E89" s="50" t="s">
        <v>453</v>
      </c>
      <c r="F89" s="55" t="s">
        <v>454</v>
      </c>
      <c r="G89" s="114"/>
      <c r="H89" s="57"/>
      <c r="I89" s="269">
        <v>75000</v>
      </c>
      <c r="J89" s="147"/>
      <c r="K89" s="198">
        <v>77000</v>
      </c>
      <c r="L89" s="92"/>
      <c r="M89" s="59"/>
      <c r="N89" s="95">
        <v>75000</v>
      </c>
      <c r="O89" s="87"/>
      <c r="P89" s="166"/>
      <c r="Q89" s="112"/>
      <c r="R89" s="185"/>
      <c r="S89" s="166"/>
      <c r="T89" s="112"/>
      <c r="U89" s="112"/>
      <c r="V89" s="112"/>
      <c r="W89" s="112"/>
      <c r="X89" s="112"/>
      <c r="Y89" s="112">
        <v>1</v>
      </c>
      <c r="Z89" s="253">
        <f>AA89</f>
        <v>75000</v>
      </c>
      <c r="AA89" s="235">
        <v>75000</v>
      </c>
      <c r="AB89" s="240"/>
      <c r="AC89" s="240"/>
      <c r="AD89" s="235">
        <f t="shared" si="11"/>
        <v>75000</v>
      </c>
      <c r="AE89" s="59"/>
      <c r="AF89" s="52" t="s">
        <v>564</v>
      </c>
      <c r="AG89" s="43"/>
      <c r="AH89" s="43" t="s">
        <v>273</v>
      </c>
      <c r="AI89" s="43"/>
      <c r="AJ89" s="186" t="s">
        <v>559</v>
      </c>
      <c r="AK89" s="186" t="s">
        <v>560</v>
      </c>
    </row>
    <row r="90" spans="2:37" ht="64.5" customHeight="1" x14ac:dyDescent="0.25">
      <c r="B90" s="120">
        <v>80</v>
      </c>
      <c r="C90" s="183" t="s">
        <v>176</v>
      </c>
      <c r="D90" s="49" t="s">
        <v>456</v>
      </c>
      <c r="E90" s="62" t="s">
        <v>457</v>
      </c>
      <c r="F90" s="55" t="s">
        <v>461</v>
      </c>
      <c r="G90" s="114"/>
      <c r="H90" s="57"/>
      <c r="I90" s="269">
        <v>100000</v>
      </c>
      <c r="J90" s="190"/>
      <c r="K90" s="193">
        <v>100002.5</v>
      </c>
      <c r="L90" s="191">
        <v>100000</v>
      </c>
      <c r="M90" s="59"/>
      <c r="N90" s="162">
        <v>100000</v>
      </c>
      <c r="O90" s="87"/>
      <c r="Q90" s="112"/>
      <c r="R90" s="185"/>
      <c r="S90" s="199"/>
      <c r="T90" s="112"/>
      <c r="U90" s="112"/>
      <c r="W90" s="112"/>
      <c r="X90" s="112"/>
      <c r="Y90" s="112">
        <v>1</v>
      </c>
      <c r="Z90" s="253">
        <f>AD90</f>
        <v>98859.75</v>
      </c>
      <c r="AA90" s="235">
        <v>85965</v>
      </c>
      <c r="AB90" s="235">
        <v>12894.75</v>
      </c>
      <c r="AC90" s="240"/>
      <c r="AD90" s="235">
        <f t="shared" si="11"/>
        <v>98859.75</v>
      </c>
      <c r="AE90" s="59"/>
      <c r="AF90" s="43" t="s">
        <v>507</v>
      </c>
      <c r="AG90" s="43"/>
      <c r="AH90" s="43" t="s">
        <v>270</v>
      </c>
      <c r="AI90" s="226" t="s">
        <v>472</v>
      </c>
      <c r="AJ90" s="43"/>
      <c r="AK90" s="43"/>
    </row>
    <row r="91" spans="2:37" ht="29.25" customHeight="1" x14ac:dyDescent="0.25">
      <c r="B91" s="370" t="s">
        <v>7</v>
      </c>
      <c r="C91" s="371"/>
      <c r="D91" s="372"/>
      <c r="E91" s="144"/>
      <c r="F91" s="8"/>
      <c r="G91" s="8"/>
      <c r="H91" s="11"/>
      <c r="I91" s="206">
        <f t="shared" ref="I91:AE91" si="14">SUM(I11:I90)</f>
        <v>17245000</v>
      </c>
      <c r="J91" s="104">
        <f t="shared" si="14"/>
        <v>1288391.6599999999</v>
      </c>
      <c r="K91" s="192">
        <f t="shared" si="14"/>
        <v>16409775.590000002</v>
      </c>
      <c r="L91" s="104">
        <f t="shared" si="14"/>
        <v>16816398.210000001</v>
      </c>
      <c r="M91" s="104">
        <f t="shared" si="14"/>
        <v>167149.32</v>
      </c>
      <c r="N91" s="206">
        <f t="shared" si="14"/>
        <v>17058547.529999997</v>
      </c>
      <c r="O91" s="104">
        <f t="shared" si="14"/>
        <v>11140808.709999999</v>
      </c>
      <c r="P91" s="156">
        <f t="shared" si="14"/>
        <v>0</v>
      </c>
      <c r="Q91" s="156">
        <f t="shared" si="14"/>
        <v>0</v>
      </c>
      <c r="R91" s="156">
        <f t="shared" si="14"/>
        <v>0</v>
      </c>
      <c r="S91" s="156">
        <f t="shared" si="14"/>
        <v>0</v>
      </c>
      <c r="T91" s="156">
        <f t="shared" si="14"/>
        <v>0</v>
      </c>
      <c r="U91" s="156">
        <f t="shared" si="14"/>
        <v>0</v>
      </c>
      <c r="V91" s="156">
        <f t="shared" si="14"/>
        <v>0</v>
      </c>
      <c r="W91" s="156">
        <f t="shared" si="14"/>
        <v>0</v>
      </c>
      <c r="X91" s="156">
        <f t="shared" si="14"/>
        <v>0</v>
      </c>
      <c r="Y91" s="156">
        <f t="shared" si="14"/>
        <v>80</v>
      </c>
      <c r="Z91" s="261">
        <f t="shared" si="14"/>
        <v>16283735.729999999</v>
      </c>
      <c r="AA91" s="104">
        <f t="shared" si="14"/>
        <v>15937199.789999997</v>
      </c>
      <c r="AB91" s="104">
        <f t="shared" si="14"/>
        <v>346535.94000000006</v>
      </c>
      <c r="AC91" s="104">
        <f t="shared" si="14"/>
        <v>158355.67694999996</v>
      </c>
      <c r="AD91" s="206">
        <f t="shared" si="14"/>
        <v>16442091.406950001</v>
      </c>
      <c r="AE91" s="107">
        <f t="shared" si="14"/>
        <v>37183</v>
      </c>
      <c r="AF91" s="157"/>
      <c r="AG91" s="157"/>
      <c r="AH91" s="12"/>
      <c r="AI91" s="14"/>
      <c r="AJ91" s="15"/>
      <c r="AK91" s="15"/>
    </row>
    <row r="92" spans="2:37" s="159" customFormat="1" ht="29.25" customHeight="1" x14ac:dyDescent="0.25">
      <c r="B92" s="213"/>
      <c r="C92" s="213"/>
      <c r="D92" s="213"/>
      <c r="E92" s="213"/>
      <c r="F92" s="214"/>
      <c r="G92" s="214"/>
      <c r="H92" s="214"/>
      <c r="I92" s="218"/>
      <c r="J92" s="255"/>
      <c r="K92" s="255"/>
      <c r="L92" s="255"/>
      <c r="M92" s="255"/>
      <c r="N92" s="255"/>
      <c r="O92" s="255"/>
      <c r="P92" s="257"/>
      <c r="Q92" s="257"/>
      <c r="R92" s="257"/>
      <c r="S92" s="257"/>
      <c r="T92" s="257"/>
      <c r="U92" s="257"/>
      <c r="V92" s="257"/>
      <c r="W92" s="257"/>
      <c r="X92" s="257"/>
      <c r="Y92" s="257"/>
      <c r="Z92" s="257"/>
      <c r="AA92" s="255"/>
      <c r="AB92" s="255"/>
      <c r="AC92" s="255"/>
      <c r="AD92" s="255"/>
      <c r="AE92" s="256"/>
      <c r="AF92" s="258"/>
      <c r="AG92" s="258"/>
      <c r="AH92" s="259"/>
      <c r="AI92" s="260"/>
      <c r="AJ92" s="22"/>
      <c r="AK92" s="22"/>
    </row>
    <row r="93" spans="2:37" s="159" customFormat="1" ht="29.25" customHeight="1" x14ac:dyDescent="0.25">
      <c r="B93" s="213"/>
      <c r="C93" s="213"/>
      <c r="D93" s="213"/>
      <c r="E93" s="213"/>
      <c r="F93" s="214"/>
      <c r="G93" s="214"/>
      <c r="H93" s="214"/>
      <c r="I93" s="218"/>
      <c r="J93" s="255"/>
      <c r="K93" s="255"/>
      <c r="L93" s="255"/>
      <c r="M93" s="255"/>
      <c r="N93" s="255"/>
      <c r="O93" s="255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5"/>
      <c r="AB93" s="255"/>
      <c r="AC93" s="255"/>
      <c r="AD93" s="255"/>
      <c r="AE93" s="256"/>
      <c r="AF93" s="258"/>
      <c r="AG93" s="258"/>
      <c r="AH93" s="259"/>
      <c r="AI93" s="260"/>
      <c r="AJ93" s="22"/>
      <c r="AK93" s="22"/>
    </row>
    <row r="94" spans="2:37" s="159" customFormat="1" ht="29.25" customHeight="1" x14ac:dyDescent="0.25">
      <c r="B94" s="213"/>
      <c r="C94" s="213"/>
      <c r="D94" s="213"/>
      <c r="E94" s="213"/>
      <c r="F94" s="214"/>
      <c r="G94" s="214"/>
      <c r="H94" s="214"/>
      <c r="I94" s="218"/>
      <c r="J94" s="255"/>
      <c r="K94" s="255"/>
      <c r="L94" s="255"/>
      <c r="M94" s="255"/>
      <c r="N94" s="255"/>
      <c r="O94" s="255"/>
      <c r="P94" s="257"/>
      <c r="Q94" s="257"/>
      <c r="R94" s="257"/>
      <c r="S94" s="257"/>
      <c r="T94" s="257"/>
      <c r="U94" s="257"/>
      <c r="V94" s="257"/>
      <c r="W94" s="257"/>
      <c r="X94" s="257"/>
      <c r="Y94" s="257"/>
      <c r="Z94" s="257"/>
      <c r="AA94" s="255"/>
      <c r="AB94" s="255"/>
      <c r="AC94" s="255"/>
      <c r="AD94" s="255"/>
      <c r="AE94" s="256"/>
      <c r="AF94" s="258"/>
      <c r="AG94" s="258"/>
      <c r="AH94" s="259"/>
      <c r="AI94" s="260"/>
      <c r="AJ94" s="22"/>
      <c r="AK94" s="22"/>
    </row>
    <row r="95" spans="2:37" s="159" customFormat="1" ht="29.25" customHeight="1" x14ac:dyDescent="0.25">
      <c r="B95" s="213"/>
      <c r="C95" s="213"/>
      <c r="D95" s="213"/>
      <c r="E95" s="213"/>
      <c r="F95" s="214"/>
      <c r="G95" s="214"/>
      <c r="H95" s="214"/>
      <c r="I95" s="218"/>
      <c r="J95" s="255"/>
      <c r="K95" s="255"/>
      <c r="L95" s="255"/>
      <c r="M95" s="255"/>
      <c r="N95" s="255"/>
      <c r="O95" s="255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5"/>
      <c r="AB95" s="255"/>
      <c r="AC95" s="255"/>
      <c r="AD95" s="255"/>
      <c r="AE95" s="256"/>
      <c r="AF95" s="258"/>
      <c r="AG95" s="258"/>
      <c r="AH95" s="259"/>
      <c r="AI95" s="260"/>
      <c r="AJ95" s="22"/>
      <c r="AK95" s="22"/>
    </row>
    <row r="96" spans="2:37" s="159" customFormat="1" ht="29.25" customHeight="1" x14ac:dyDescent="0.25">
      <c r="B96" s="213"/>
      <c r="C96" s="213"/>
      <c r="D96" s="213"/>
      <c r="E96" s="213"/>
      <c r="F96" s="214"/>
      <c r="G96" s="214"/>
      <c r="H96" s="214"/>
      <c r="I96" s="218"/>
      <c r="J96" s="255"/>
      <c r="K96" s="255"/>
      <c r="L96" s="255"/>
      <c r="M96" s="255"/>
      <c r="N96" s="255"/>
      <c r="O96" s="255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5"/>
      <c r="AB96" s="255"/>
      <c r="AC96" s="255"/>
      <c r="AD96" s="255"/>
      <c r="AE96" s="256"/>
      <c r="AF96" s="258"/>
      <c r="AG96" s="258"/>
      <c r="AH96" s="259"/>
      <c r="AI96" s="260"/>
      <c r="AJ96" s="22"/>
      <c r="AK96" s="22"/>
    </row>
    <row r="97" spans="2:37" s="159" customFormat="1" ht="29.25" customHeight="1" x14ac:dyDescent="0.25">
      <c r="B97" s="213"/>
      <c r="C97" s="213"/>
      <c r="D97" s="213"/>
      <c r="E97" s="213"/>
      <c r="F97" s="214"/>
      <c r="G97" s="214"/>
      <c r="H97" s="214"/>
      <c r="I97" s="218"/>
      <c r="J97" s="255"/>
      <c r="K97" s="255"/>
      <c r="L97" s="255"/>
      <c r="M97" s="255"/>
      <c r="N97" s="255"/>
      <c r="O97" s="255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5"/>
      <c r="AB97" s="255"/>
      <c r="AC97" s="255"/>
      <c r="AD97" s="255"/>
      <c r="AE97" s="256"/>
      <c r="AF97" s="258"/>
      <c r="AG97" s="258"/>
      <c r="AH97" s="259"/>
      <c r="AI97" s="260"/>
      <c r="AJ97" s="22"/>
      <c r="AK97" s="22"/>
    </row>
    <row r="98" spans="2:37" s="159" customFormat="1" ht="29.25" customHeight="1" x14ac:dyDescent="0.25">
      <c r="B98" s="213"/>
      <c r="C98" s="213"/>
      <c r="D98" s="213"/>
      <c r="E98" s="213"/>
      <c r="F98" s="214"/>
      <c r="G98" s="214"/>
      <c r="H98" s="214"/>
      <c r="I98" s="218"/>
      <c r="J98" s="255"/>
      <c r="K98" s="255"/>
      <c r="L98" s="255"/>
      <c r="M98" s="255"/>
      <c r="N98" s="255"/>
      <c r="O98" s="255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5"/>
      <c r="AB98" s="255"/>
      <c r="AC98" s="255"/>
      <c r="AD98" s="255"/>
      <c r="AE98" s="256"/>
      <c r="AF98" s="258"/>
      <c r="AG98" s="258"/>
      <c r="AH98" s="259"/>
      <c r="AI98" s="260"/>
      <c r="AJ98" s="22"/>
      <c r="AK98" s="22"/>
    </row>
    <row r="99" spans="2:37" s="159" customFormat="1" ht="29.25" customHeight="1" x14ac:dyDescent="0.25">
      <c r="B99" s="213"/>
      <c r="C99" s="213"/>
      <c r="D99" s="213"/>
      <c r="E99" s="213"/>
      <c r="F99" s="214"/>
      <c r="G99" s="214"/>
      <c r="H99" s="214"/>
      <c r="I99" s="218"/>
      <c r="J99" s="255"/>
      <c r="K99" s="255"/>
      <c r="L99" s="255"/>
      <c r="M99" s="255"/>
      <c r="N99" s="255"/>
      <c r="O99" s="255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5"/>
      <c r="AB99" s="255"/>
      <c r="AC99" s="255"/>
      <c r="AD99" s="255"/>
      <c r="AE99" s="256"/>
      <c r="AF99" s="258"/>
      <c r="AG99" s="258"/>
      <c r="AH99" s="259"/>
      <c r="AI99" s="260"/>
      <c r="AJ99" s="22"/>
      <c r="AK99" s="22"/>
    </row>
    <row r="100" spans="2:37" s="159" customFormat="1" ht="29.25" customHeight="1" x14ac:dyDescent="0.25">
      <c r="B100" s="213"/>
      <c r="C100" s="213"/>
      <c r="D100" s="213"/>
      <c r="E100" s="213"/>
      <c r="F100" s="214"/>
      <c r="G100" s="214"/>
      <c r="H100" s="214"/>
      <c r="I100" s="218"/>
      <c r="J100" s="255"/>
      <c r="K100" s="255"/>
      <c r="L100" s="255"/>
      <c r="M100" s="255"/>
      <c r="N100" s="255"/>
      <c r="O100" s="255"/>
      <c r="P100" s="257"/>
      <c r="Q100" s="257"/>
      <c r="R100" s="257"/>
      <c r="S100" s="257"/>
      <c r="T100" s="257"/>
      <c r="U100" s="257"/>
      <c r="V100" s="257"/>
      <c r="W100" s="257"/>
      <c r="X100" s="257"/>
      <c r="Y100" s="257"/>
      <c r="Z100" s="257"/>
      <c r="AA100" s="255"/>
      <c r="AB100" s="255"/>
      <c r="AC100" s="255"/>
      <c r="AD100" s="255"/>
      <c r="AE100" s="256"/>
      <c r="AF100" s="258"/>
      <c r="AG100" s="258"/>
      <c r="AH100" s="259"/>
      <c r="AI100" s="260"/>
      <c r="AJ100" s="22"/>
      <c r="AK100" s="22"/>
    </row>
    <row r="101" spans="2:37" s="159" customFormat="1" ht="29.25" customHeight="1" x14ac:dyDescent="0.25">
      <c r="B101" s="213"/>
      <c r="C101" s="213"/>
      <c r="D101" s="213"/>
      <c r="E101" s="213"/>
      <c r="F101" s="214"/>
      <c r="G101" s="214"/>
      <c r="H101" s="214"/>
      <c r="I101" s="218"/>
      <c r="J101" s="255"/>
      <c r="K101" s="255"/>
      <c r="L101" s="255"/>
      <c r="M101" s="255"/>
      <c r="N101" s="255"/>
      <c r="O101" s="255"/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  <c r="AA101" s="255"/>
      <c r="AB101" s="255"/>
      <c r="AC101" s="255"/>
      <c r="AD101" s="255"/>
      <c r="AE101" s="256"/>
      <c r="AF101" s="258"/>
      <c r="AG101" s="258"/>
      <c r="AH101" s="259"/>
      <c r="AI101" s="260"/>
      <c r="AJ101" s="22"/>
      <c r="AK101" s="22"/>
    </row>
    <row r="102" spans="2:37" s="159" customFormat="1" ht="29.25" customHeight="1" x14ac:dyDescent="0.25">
      <c r="B102" s="213"/>
      <c r="C102" s="213"/>
      <c r="D102" s="213"/>
      <c r="E102" s="213"/>
      <c r="F102" s="214"/>
      <c r="G102" s="214"/>
      <c r="H102" s="214"/>
      <c r="I102" s="218"/>
      <c r="J102" s="255"/>
      <c r="K102" s="255"/>
      <c r="L102" s="255"/>
      <c r="M102" s="255"/>
      <c r="N102" s="255"/>
      <c r="O102" s="255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5"/>
      <c r="AB102" s="255"/>
      <c r="AC102" s="255"/>
      <c r="AD102" s="255"/>
      <c r="AE102" s="256"/>
      <c r="AF102" s="258"/>
      <c r="AG102" s="258"/>
      <c r="AH102" s="259"/>
      <c r="AI102" s="260"/>
      <c r="AJ102" s="22"/>
      <c r="AK102" s="22"/>
    </row>
    <row r="103" spans="2:37" ht="29.25" customHeight="1" x14ac:dyDescent="0.25">
      <c r="B103" s="213"/>
      <c r="C103" s="213"/>
      <c r="D103" s="213"/>
      <c r="E103" s="213"/>
      <c r="F103" s="214"/>
      <c r="G103" s="214"/>
      <c r="H103" s="215"/>
      <c r="I103" s="218"/>
      <c r="J103" s="217"/>
      <c r="K103" s="217"/>
      <c r="L103" s="217"/>
      <c r="M103" s="217"/>
      <c r="N103" s="218"/>
      <c r="O103" s="217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49"/>
      <c r="AA103" s="217"/>
      <c r="AB103" s="217"/>
      <c r="AC103" s="217"/>
      <c r="AD103" s="218"/>
      <c r="AE103" s="216"/>
      <c r="AF103" s="220"/>
      <c r="AG103" s="220"/>
      <c r="AH103" s="221"/>
      <c r="AI103" s="222"/>
      <c r="AJ103" s="223"/>
      <c r="AK103" s="223"/>
    </row>
    <row r="104" spans="2:37" ht="29.25" customHeight="1" x14ac:dyDescent="0.25">
      <c r="B104" s="213"/>
      <c r="C104" s="213"/>
      <c r="D104" s="213"/>
      <c r="E104" s="213"/>
      <c r="F104" s="214"/>
      <c r="G104" s="214"/>
      <c r="H104" s="215"/>
      <c r="I104" s="218"/>
      <c r="J104" s="217"/>
      <c r="K104" s="217"/>
      <c r="L104" s="217"/>
      <c r="M104" s="217"/>
      <c r="N104" s="218"/>
      <c r="O104" s="217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49"/>
      <c r="AA104" s="217"/>
      <c r="AB104" s="217"/>
      <c r="AC104" s="217"/>
      <c r="AD104" s="218"/>
      <c r="AE104" s="216"/>
      <c r="AF104" s="220"/>
      <c r="AG104" s="220"/>
      <c r="AH104" s="221"/>
      <c r="AI104" s="222"/>
      <c r="AJ104" s="223"/>
      <c r="AK104" s="223"/>
    </row>
    <row r="105" spans="2:37" ht="29.25" customHeight="1" x14ac:dyDescent="0.25">
      <c r="B105" s="213"/>
      <c r="C105" s="213"/>
      <c r="D105" s="213"/>
      <c r="E105" s="213"/>
      <c r="F105" s="214"/>
      <c r="G105" s="214"/>
      <c r="H105" s="215"/>
      <c r="I105" s="218"/>
      <c r="J105" s="217"/>
      <c r="K105" s="217"/>
      <c r="L105" s="217"/>
      <c r="M105" s="217"/>
      <c r="N105" s="218"/>
      <c r="O105" s="217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49"/>
      <c r="AA105" s="217"/>
      <c r="AB105" s="217"/>
      <c r="AC105" s="217"/>
      <c r="AD105" s="218"/>
      <c r="AE105" s="216"/>
      <c r="AF105" s="220"/>
      <c r="AG105" s="220"/>
      <c r="AH105" s="221"/>
      <c r="AI105" s="222"/>
      <c r="AJ105" s="223"/>
      <c r="AK105" s="223"/>
    </row>
    <row r="106" spans="2:37" ht="29.25" customHeight="1" x14ac:dyDescent="0.25">
      <c r="B106" s="213"/>
      <c r="C106" s="213"/>
      <c r="D106" s="213"/>
      <c r="E106" s="213"/>
      <c r="F106" s="214"/>
      <c r="G106" s="214"/>
      <c r="H106" s="215"/>
      <c r="I106" s="218"/>
      <c r="J106" s="217"/>
      <c r="K106" s="217"/>
      <c r="L106" s="217"/>
      <c r="M106" s="217"/>
      <c r="N106" s="218"/>
      <c r="O106" s="217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49"/>
      <c r="AA106" s="217"/>
      <c r="AB106" s="217"/>
      <c r="AC106" s="217"/>
      <c r="AD106" s="218"/>
      <c r="AE106" s="216"/>
      <c r="AF106" s="220"/>
      <c r="AG106" s="220"/>
      <c r="AH106" s="221"/>
      <c r="AI106" s="222"/>
      <c r="AJ106" s="223"/>
      <c r="AK106" s="223"/>
    </row>
    <row r="107" spans="2:37" ht="29.25" customHeight="1" x14ac:dyDescent="0.25">
      <c r="B107" s="213"/>
      <c r="C107" s="213"/>
      <c r="D107" s="213"/>
      <c r="E107" s="213"/>
      <c r="F107" s="214"/>
      <c r="G107" s="214"/>
      <c r="H107" s="215"/>
      <c r="I107" s="218"/>
      <c r="J107" s="217"/>
      <c r="K107" s="217"/>
      <c r="L107" s="217"/>
      <c r="M107" s="217"/>
      <c r="N107" s="218"/>
      <c r="O107" s="217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49"/>
      <c r="AA107" s="217"/>
      <c r="AB107" s="217"/>
      <c r="AC107" s="217"/>
      <c r="AD107" s="218"/>
      <c r="AE107" s="216"/>
      <c r="AF107" s="220"/>
      <c r="AG107" s="220"/>
      <c r="AH107" s="221"/>
      <c r="AI107" s="222"/>
      <c r="AJ107" s="223"/>
      <c r="AK107" s="223"/>
    </row>
    <row r="108" spans="2:37" ht="29.25" customHeight="1" x14ac:dyDescent="0.25">
      <c r="B108" s="213"/>
      <c r="C108" s="213"/>
      <c r="D108" s="213"/>
      <c r="E108" s="213"/>
      <c r="F108" s="214"/>
      <c r="G108" s="214"/>
      <c r="H108" s="215"/>
      <c r="I108" s="218"/>
      <c r="J108" s="217"/>
      <c r="K108" s="217"/>
      <c r="L108" s="217"/>
      <c r="M108" s="217"/>
      <c r="N108" s="218"/>
      <c r="O108" s="217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49"/>
      <c r="AA108" s="217"/>
      <c r="AB108" s="217"/>
      <c r="AC108" s="217"/>
      <c r="AD108" s="218"/>
      <c r="AE108" s="216"/>
      <c r="AF108" s="220"/>
      <c r="AG108" s="220"/>
      <c r="AH108" s="221"/>
      <c r="AI108" s="222"/>
      <c r="AJ108" s="223"/>
      <c r="AK108" s="223"/>
    </row>
    <row r="109" spans="2:37" ht="29.25" customHeight="1" x14ac:dyDescent="0.25">
      <c r="B109" s="213"/>
      <c r="C109" s="213"/>
      <c r="D109" s="213"/>
      <c r="E109" s="213"/>
      <c r="F109" s="214"/>
      <c r="G109" s="214"/>
      <c r="H109" s="215"/>
      <c r="I109" s="218"/>
      <c r="J109" s="217"/>
      <c r="K109" s="217"/>
      <c r="L109" s="217"/>
      <c r="M109" s="217"/>
      <c r="N109" s="218"/>
      <c r="O109" s="217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49"/>
      <c r="AA109" s="217"/>
      <c r="AB109" s="217"/>
      <c r="AC109" s="217"/>
      <c r="AD109" s="218"/>
      <c r="AE109" s="216"/>
      <c r="AF109" s="220"/>
      <c r="AG109" s="220"/>
      <c r="AH109" s="221"/>
      <c r="AI109" s="222"/>
      <c r="AJ109" s="223"/>
      <c r="AK109" s="223"/>
    </row>
    <row r="110" spans="2:37" ht="29.25" customHeight="1" x14ac:dyDescent="0.25">
      <c r="B110" s="213"/>
      <c r="C110" s="213"/>
      <c r="D110" s="213"/>
      <c r="E110" s="213"/>
      <c r="F110" s="214"/>
      <c r="G110" s="214"/>
      <c r="H110" s="215"/>
      <c r="I110" s="218"/>
      <c r="J110" s="217"/>
      <c r="K110" s="217"/>
      <c r="L110" s="217"/>
      <c r="M110" s="217"/>
      <c r="N110" s="218"/>
      <c r="O110" s="217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49"/>
      <c r="AA110" s="217"/>
      <c r="AB110" s="217"/>
      <c r="AC110" s="217"/>
      <c r="AD110" s="218"/>
      <c r="AE110" s="216"/>
      <c r="AF110" s="220"/>
      <c r="AG110" s="220"/>
      <c r="AH110" s="221"/>
      <c r="AI110" s="222"/>
      <c r="AJ110" s="223"/>
      <c r="AK110" s="223"/>
    </row>
    <row r="111" spans="2:37" ht="29.25" customHeight="1" x14ac:dyDescent="0.25">
      <c r="B111" s="213"/>
      <c r="C111" s="213"/>
      <c r="D111" s="213"/>
      <c r="E111" s="213"/>
      <c r="F111" s="214"/>
      <c r="G111" s="214"/>
      <c r="H111" s="215"/>
      <c r="I111" s="218"/>
      <c r="J111" s="217"/>
      <c r="K111" s="217"/>
      <c r="L111" s="217"/>
      <c r="M111" s="217"/>
      <c r="N111" s="218"/>
      <c r="O111" s="217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49"/>
      <c r="AA111" s="217"/>
      <c r="AB111" s="217"/>
      <c r="AC111" s="217"/>
      <c r="AD111" s="218"/>
      <c r="AE111" s="216"/>
      <c r="AF111" s="220"/>
      <c r="AG111" s="220"/>
      <c r="AH111" s="221"/>
      <c r="AI111" s="222"/>
      <c r="AJ111" s="223"/>
      <c r="AK111" s="223"/>
    </row>
    <row r="112" spans="2:37" ht="29.25" customHeight="1" x14ac:dyDescent="0.25">
      <c r="B112" s="213"/>
      <c r="C112" s="213"/>
      <c r="D112" s="213"/>
      <c r="E112" s="213"/>
      <c r="F112" s="214"/>
      <c r="G112" s="214"/>
      <c r="H112" s="215"/>
      <c r="I112" s="218"/>
      <c r="J112" s="217"/>
      <c r="K112" s="217"/>
      <c r="L112" s="217"/>
      <c r="M112" s="217"/>
      <c r="N112" s="218"/>
      <c r="O112" s="217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49"/>
      <c r="AA112" s="217"/>
      <c r="AB112" s="217"/>
      <c r="AC112" s="217"/>
      <c r="AD112" s="218"/>
      <c r="AE112" s="216"/>
      <c r="AF112" s="220"/>
      <c r="AG112" s="220"/>
      <c r="AH112" s="221"/>
      <c r="AI112" s="222"/>
      <c r="AJ112" s="223"/>
      <c r="AK112" s="223"/>
    </row>
    <row r="113" spans="2:37" ht="29.25" customHeight="1" x14ac:dyDescent="0.25">
      <c r="B113" s="213"/>
      <c r="C113" s="213"/>
      <c r="D113" s="213"/>
      <c r="E113" s="213"/>
      <c r="F113" s="214"/>
      <c r="G113" s="214"/>
      <c r="H113" s="215"/>
      <c r="I113" s="218"/>
      <c r="J113" s="217"/>
      <c r="K113" s="217"/>
      <c r="L113" s="217"/>
      <c r="M113" s="217"/>
      <c r="N113" s="218"/>
      <c r="O113" s="217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49"/>
      <c r="AA113" s="217"/>
      <c r="AB113" s="217"/>
      <c r="AC113" s="217"/>
      <c r="AD113" s="218"/>
      <c r="AE113" s="216"/>
      <c r="AF113" s="220"/>
      <c r="AG113" s="220"/>
      <c r="AH113" s="221"/>
      <c r="AI113" s="222"/>
      <c r="AJ113" s="223"/>
      <c r="AK113" s="223"/>
    </row>
    <row r="114" spans="2:37" ht="29.25" customHeight="1" x14ac:dyDescent="0.25">
      <c r="B114" s="213"/>
      <c r="C114" s="213"/>
      <c r="D114" s="213"/>
      <c r="E114" s="213"/>
      <c r="F114" s="214"/>
      <c r="G114" s="214"/>
      <c r="H114" s="215"/>
      <c r="I114" s="218"/>
      <c r="J114" s="217"/>
      <c r="K114" s="217"/>
      <c r="L114" s="217"/>
      <c r="M114" s="217"/>
      <c r="N114" s="218"/>
      <c r="O114" s="217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49"/>
      <c r="AA114" s="217"/>
      <c r="AB114" s="217"/>
      <c r="AC114" s="217"/>
      <c r="AD114" s="218"/>
      <c r="AE114" s="216"/>
      <c r="AF114" s="220"/>
      <c r="AG114" s="220"/>
      <c r="AH114" s="221"/>
      <c r="AI114" s="222"/>
      <c r="AJ114" s="223"/>
      <c r="AK114" s="223"/>
    </row>
    <row r="115" spans="2:37" ht="29.25" customHeight="1" x14ac:dyDescent="0.25">
      <c r="B115" s="213"/>
      <c r="C115" s="213"/>
      <c r="D115" s="213"/>
      <c r="E115" s="213"/>
      <c r="F115" s="214"/>
      <c r="G115" s="214"/>
      <c r="H115" s="215"/>
      <c r="I115" s="218"/>
      <c r="J115" s="217"/>
      <c r="K115" s="217"/>
      <c r="L115" s="217"/>
      <c r="M115" s="217"/>
      <c r="N115" s="218"/>
      <c r="O115" s="217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49"/>
      <c r="AA115" s="217"/>
      <c r="AB115" s="217"/>
      <c r="AC115" s="217"/>
      <c r="AD115" s="218"/>
      <c r="AE115" s="216"/>
      <c r="AF115" s="220"/>
      <c r="AG115" s="220"/>
      <c r="AH115" s="221"/>
      <c r="AI115" s="222"/>
      <c r="AJ115" s="223"/>
      <c r="AK115" s="223"/>
    </row>
    <row r="116" spans="2:37" ht="29.25" customHeight="1" x14ac:dyDescent="0.25">
      <c r="B116" s="213"/>
      <c r="C116" s="213"/>
      <c r="D116" s="213"/>
      <c r="E116" s="213"/>
      <c r="F116" s="214"/>
      <c r="G116" s="214"/>
      <c r="H116" s="215"/>
      <c r="I116" s="218"/>
      <c r="J116" s="217"/>
      <c r="K116" s="217"/>
      <c r="L116" s="217"/>
      <c r="M116" s="217"/>
      <c r="N116" s="218"/>
      <c r="O116" s="217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49"/>
      <c r="AA116" s="217"/>
      <c r="AB116" s="217"/>
      <c r="AC116" s="217"/>
      <c r="AD116" s="218"/>
      <c r="AE116" s="216"/>
      <c r="AF116" s="220"/>
      <c r="AG116" s="220"/>
      <c r="AH116" s="221"/>
      <c r="AI116" s="222"/>
      <c r="AJ116" s="223"/>
      <c r="AK116" s="223"/>
    </row>
    <row r="117" spans="2:37" ht="29.25" customHeight="1" x14ac:dyDescent="0.25">
      <c r="B117" s="213"/>
      <c r="C117" s="213"/>
      <c r="D117" s="213"/>
      <c r="E117" s="213"/>
      <c r="F117" s="214"/>
      <c r="G117" s="214"/>
      <c r="H117" s="215"/>
      <c r="I117" s="218"/>
      <c r="J117" s="217"/>
      <c r="K117" s="217"/>
      <c r="L117" s="217"/>
      <c r="M117" s="217"/>
      <c r="N117" s="218"/>
      <c r="O117" s="217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49"/>
      <c r="AA117" s="217"/>
      <c r="AB117" s="217"/>
      <c r="AC117" s="217"/>
      <c r="AD117" s="218"/>
      <c r="AE117" s="216"/>
      <c r="AF117" s="220"/>
      <c r="AG117" s="220"/>
      <c r="AH117" s="221"/>
      <c r="AI117" s="222"/>
      <c r="AJ117" s="223"/>
      <c r="AK117" s="223"/>
    </row>
    <row r="118" spans="2:37" ht="29.25" customHeight="1" x14ac:dyDescent="0.25">
      <c r="B118" s="213"/>
      <c r="C118" s="213"/>
      <c r="D118" s="213"/>
      <c r="E118" s="213"/>
      <c r="F118" s="214"/>
      <c r="G118" s="214"/>
      <c r="H118" s="215"/>
      <c r="I118" s="218"/>
      <c r="J118" s="217"/>
      <c r="K118" s="217"/>
      <c r="L118" s="217"/>
      <c r="M118" s="217"/>
      <c r="N118" s="218"/>
      <c r="O118" s="217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49"/>
      <c r="AA118" s="217"/>
      <c r="AB118" s="217"/>
      <c r="AC118" s="217"/>
      <c r="AD118" s="218"/>
      <c r="AE118" s="216"/>
      <c r="AF118" s="220"/>
      <c r="AG118" s="220"/>
      <c r="AH118" s="221"/>
      <c r="AI118" s="222"/>
      <c r="AJ118" s="223"/>
      <c r="AK118" s="223"/>
    </row>
    <row r="119" spans="2:37" ht="29.25" customHeight="1" x14ac:dyDescent="0.25">
      <c r="B119" s="213"/>
      <c r="C119" s="213"/>
      <c r="D119" s="213"/>
      <c r="E119" s="213"/>
      <c r="F119" s="214"/>
      <c r="G119" s="214"/>
      <c r="H119" s="215"/>
      <c r="I119" s="218"/>
      <c r="J119" s="217"/>
      <c r="K119" s="217"/>
      <c r="L119" s="217"/>
      <c r="M119" s="217"/>
      <c r="N119" s="218"/>
      <c r="O119" s="217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49"/>
      <c r="AA119" s="217"/>
      <c r="AB119" s="217"/>
      <c r="AC119" s="217"/>
      <c r="AD119" s="218"/>
      <c r="AE119" s="216"/>
      <c r="AF119" s="220"/>
      <c r="AG119" s="220"/>
      <c r="AH119" s="221"/>
      <c r="AI119" s="222"/>
      <c r="AJ119" s="223"/>
      <c r="AK119" s="223"/>
    </row>
    <row r="120" spans="2:37" ht="29.25" customHeight="1" x14ac:dyDescent="0.25">
      <c r="B120" s="213"/>
      <c r="C120" s="213"/>
      <c r="D120" s="213"/>
      <c r="E120" s="213"/>
      <c r="F120" s="214"/>
      <c r="G120" s="214"/>
      <c r="H120" s="215"/>
      <c r="I120" s="218"/>
      <c r="J120" s="217"/>
      <c r="K120" s="217"/>
      <c r="L120" s="217"/>
      <c r="M120" s="217"/>
      <c r="N120" s="218"/>
      <c r="O120" s="217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49"/>
      <c r="AA120" s="217"/>
      <c r="AB120" s="217"/>
      <c r="AC120" s="217"/>
      <c r="AD120" s="218"/>
      <c r="AE120" s="216"/>
      <c r="AF120" s="220"/>
      <c r="AG120" s="220"/>
      <c r="AH120" s="221"/>
      <c r="AI120" s="222"/>
      <c r="AJ120" s="223"/>
      <c r="AK120" s="223"/>
    </row>
    <row r="121" spans="2:37" ht="29.25" customHeight="1" x14ac:dyDescent="0.25">
      <c r="B121" s="213"/>
      <c r="C121" s="213"/>
      <c r="D121" s="213"/>
      <c r="E121" s="213"/>
      <c r="F121" s="214"/>
      <c r="G121" s="214"/>
      <c r="H121" s="215"/>
      <c r="I121" s="218"/>
      <c r="J121" s="217"/>
      <c r="K121" s="217"/>
      <c r="L121" s="217"/>
      <c r="M121" s="217"/>
      <c r="N121" s="218"/>
      <c r="O121" s="217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49"/>
      <c r="AA121" s="217"/>
      <c r="AB121" s="217"/>
      <c r="AC121" s="217"/>
      <c r="AD121" s="218"/>
      <c r="AE121" s="216"/>
      <c r="AF121" s="220"/>
      <c r="AG121" s="220"/>
      <c r="AH121" s="221"/>
      <c r="AI121" s="222"/>
      <c r="AJ121" s="223"/>
      <c r="AK121" s="223"/>
    </row>
    <row r="122" spans="2:37" ht="29.25" customHeight="1" x14ac:dyDescent="0.25">
      <c r="B122" s="213"/>
      <c r="C122" s="213"/>
      <c r="D122" s="213"/>
      <c r="E122" s="213"/>
      <c r="F122" s="214"/>
      <c r="G122" s="214"/>
      <c r="H122" s="215"/>
      <c r="I122" s="218"/>
      <c r="J122" s="217"/>
      <c r="K122" s="217"/>
      <c r="L122" s="217"/>
      <c r="M122" s="217"/>
      <c r="N122" s="218"/>
      <c r="O122" s="217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49"/>
      <c r="AA122" s="217"/>
      <c r="AB122" s="217"/>
      <c r="AC122" s="217"/>
      <c r="AD122" s="218"/>
      <c r="AE122" s="216"/>
      <c r="AF122" s="220"/>
      <c r="AG122" s="220"/>
      <c r="AH122" s="221"/>
      <c r="AI122" s="222"/>
      <c r="AJ122" s="223"/>
      <c r="AK122" s="223"/>
    </row>
    <row r="123" spans="2:37" ht="29.25" customHeight="1" x14ac:dyDescent="0.25">
      <c r="B123" s="213"/>
      <c r="C123" s="213"/>
      <c r="D123" s="213"/>
      <c r="E123" s="213"/>
      <c r="F123" s="214"/>
      <c r="G123" s="214"/>
      <c r="H123" s="215"/>
      <c r="I123" s="218"/>
      <c r="J123" s="217"/>
      <c r="K123" s="217"/>
      <c r="L123" s="217"/>
      <c r="M123" s="217"/>
      <c r="N123" s="218"/>
      <c r="O123" s="217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49"/>
      <c r="AA123" s="217"/>
      <c r="AB123" s="217"/>
      <c r="AC123" s="217"/>
      <c r="AD123" s="218"/>
      <c r="AE123" s="216"/>
      <c r="AF123" s="220"/>
      <c r="AG123" s="220"/>
      <c r="AH123" s="221"/>
      <c r="AI123" s="222"/>
      <c r="AJ123" s="223"/>
      <c r="AK123" s="223"/>
    </row>
    <row r="124" spans="2:37" ht="29.25" customHeight="1" x14ac:dyDescent="0.25">
      <c r="B124" s="213"/>
      <c r="C124" s="213"/>
      <c r="D124" s="213"/>
      <c r="E124" s="213"/>
      <c r="F124" s="214"/>
      <c r="G124" s="214"/>
      <c r="H124" s="215"/>
      <c r="I124" s="218"/>
      <c r="J124" s="217"/>
      <c r="K124" s="217"/>
      <c r="L124" s="217"/>
      <c r="M124" s="217"/>
      <c r="N124" s="218"/>
      <c r="O124" s="217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49"/>
      <c r="AA124" s="217"/>
      <c r="AB124" s="217"/>
      <c r="AC124" s="217"/>
      <c r="AD124" s="218"/>
      <c r="AE124" s="216"/>
      <c r="AF124" s="220"/>
      <c r="AG124" s="220"/>
      <c r="AH124" s="221"/>
      <c r="AI124" s="222"/>
      <c r="AJ124" s="223"/>
      <c r="AK124" s="223"/>
    </row>
    <row r="125" spans="2:37" ht="29.25" customHeight="1" x14ac:dyDescent="0.25">
      <c r="B125" s="213"/>
      <c r="C125" s="213"/>
      <c r="D125" s="213"/>
      <c r="E125" s="213"/>
      <c r="F125" s="214"/>
      <c r="G125" s="214"/>
      <c r="H125" s="215"/>
      <c r="I125" s="218"/>
      <c r="J125" s="217"/>
      <c r="K125" s="217"/>
      <c r="L125" s="217"/>
      <c r="M125" s="217"/>
      <c r="N125" s="218"/>
      <c r="O125" s="217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49"/>
      <c r="AA125" s="217"/>
      <c r="AB125" s="217"/>
      <c r="AC125" s="217"/>
      <c r="AD125" s="218"/>
      <c r="AE125" s="216"/>
      <c r="AF125" s="220"/>
      <c r="AG125" s="220"/>
      <c r="AH125" s="221"/>
      <c r="AI125" s="222"/>
      <c r="AJ125" s="223"/>
      <c r="AK125" s="223"/>
    </row>
    <row r="126" spans="2:37" ht="29.25" customHeight="1" x14ac:dyDescent="0.25">
      <c r="B126" s="213"/>
      <c r="C126" s="213"/>
      <c r="D126" s="213"/>
      <c r="E126" s="213"/>
      <c r="F126" s="214"/>
      <c r="G126" s="214"/>
      <c r="H126" s="215"/>
      <c r="I126" s="218"/>
      <c r="J126" s="217"/>
      <c r="K126" s="217"/>
      <c r="L126" s="217"/>
      <c r="M126" s="217"/>
      <c r="N126" s="218"/>
      <c r="O126" s="217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49"/>
      <c r="AA126" s="217"/>
      <c r="AB126" s="217"/>
      <c r="AC126" s="217"/>
      <c r="AD126" s="218"/>
      <c r="AE126" s="216"/>
      <c r="AF126" s="220"/>
      <c r="AG126" s="220"/>
      <c r="AH126" s="221"/>
      <c r="AI126" s="222"/>
      <c r="AJ126" s="223"/>
      <c r="AK126" s="223"/>
    </row>
    <row r="127" spans="2:37" ht="29.25" customHeight="1" x14ac:dyDescent="0.25">
      <c r="B127" s="213"/>
      <c r="C127" s="213"/>
      <c r="D127" s="213"/>
      <c r="E127" s="213"/>
      <c r="F127" s="214"/>
      <c r="G127" s="214"/>
      <c r="H127" s="215"/>
      <c r="I127" s="218"/>
      <c r="J127" s="217"/>
      <c r="K127" s="217"/>
      <c r="L127" s="217"/>
      <c r="M127" s="217"/>
      <c r="N127" s="218"/>
      <c r="O127" s="217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49"/>
      <c r="AA127" s="217"/>
      <c r="AB127" s="217"/>
      <c r="AC127" s="217"/>
      <c r="AD127" s="218"/>
      <c r="AE127" s="216"/>
      <c r="AF127" s="220"/>
      <c r="AG127" s="220"/>
      <c r="AH127" s="221"/>
      <c r="AI127" s="222"/>
      <c r="AJ127" s="223"/>
      <c r="AK127" s="223"/>
    </row>
    <row r="128" spans="2:37" ht="29.25" customHeight="1" x14ac:dyDescent="0.25">
      <c r="B128" s="213"/>
      <c r="C128" s="213"/>
      <c r="D128" s="213"/>
      <c r="E128" s="213"/>
      <c r="F128" s="214"/>
      <c r="G128" s="214"/>
      <c r="H128" s="215"/>
      <c r="I128" s="218"/>
      <c r="J128" s="217"/>
      <c r="K128" s="217"/>
      <c r="L128" s="217"/>
      <c r="M128" s="217"/>
      <c r="N128" s="218"/>
      <c r="O128" s="217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49"/>
      <c r="AA128" s="217"/>
      <c r="AB128" s="217"/>
      <c r="AC128" s="217"/>
      <c r="AD128" s="218"/>
      <c r="AE128" s="216"/>
      <c r="AF128" s="220"/>
      <c r="AG128" s="220"/>
      <c r="AH128" s="221"/>
      <c r="AI128" s="222"/>
      <c r="AJ128" s="223"/>
      <c r="AK128" s="223"/>
    </row>
    <row r="129" spans="2:37" ht="29.25" customHeight="1" x14ac:dyDescent="0.25">
      <c r="B129" s="213"/>
      <c r="C129" s="213"/>
      <c r="D129" s="213"/>
      <c r="E129" s="213"/>
      <c r="F129" s="214"/>
      <c r="G129" s="214"/>
      <c r="H129" s="215"/>
      <c r="I129" s="218"/>
      <c r="J129" s="217"/>
      <c r="K129" s="217"/>
      <c r="L129" s="217"/>
      <c r="M129" s="217"/>
      <c r="N129" s="218"/>
      <c r="O129" s="217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49"/>
      <c r="AA129" s="217"/>
      <c r="AB129" s="217"/>
      <c r="AC129" s="217"/>
      <c r="AD129" s="218"/>
      <c r="AE129" s="216"/>
      <c r="AF129" s="220"/>
      <c r="AG129" s="220"/>
      <c r="AH129" s="221"/>
      <c r="AI129" s="222"/>
      <c r="AJ129" s="223"/>
      <c r="AK129" s="223"/>
    </row>
    <row r="130" spans="2:37" ht="29.25" customHeight="1" x14ac:dyDescent="0.25">
      <c r="B130" s="213"/>
      <c r="C130" s="213"/>
      <c r="D130" s="213"/>
      <c r="E130" s="213"/>
      <c r="F130" s="214"/>
      <c r="G130" s="214"/>
      <c r="H130" s="215"/>
      <c r="I130" s="218"/>
      <c r="J130" s="217"/>
      <c r="K130" s="217"/>
      <c r="L130" s="217"/>
      <c r="M130" s="217"/>
      <c r="N130" s="218"/>
      <c r="O130" s="217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49"/>
      <c r="AA130" s="217"/>
      <c r="AB130" s="217"/>
      <c r="AC130" s="217"/>
      <c r="AD130" s="218"/>
      <c r="AE130" s="216"/>
      <c r="AF130" s="220"/>
      <c r="AG130" s="220"/>
      <c r="AH130" s="221"/>
      <c r="AI130" s="222"/>
      <c r="AJ130" s="223"/>
      <c r="AK130" s="223"/>
    </row>
    <row r="131" spans="2:37" ht="29.25" customHeight="1" x14ac:dyDescent="0.25">
      <c r="B131" s="213"/>
      <c r="C131" s="213"/>
      <c r="D131" s="213"/>
      <c r="E131" s="213"/>
      <c r="F131" s="214"/>
      <c r="G131" s="214"/>
      <c r="H131" s="215"/>
      <c r="I131" s="218"/>
      <c r="J131" s="217"/>
      <c r="K131" s="217"/>
      <c r="L131" s="217"/>
      <c r="M131" s="217"/>
      <c r="N131" s="218"/>
      <c r="O131" s="217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49"/>
      <c r="AA131" s="217"/>
      <c r="AB131" s="217"/>
      <c r="AC131" s="217"/>
      <c r="AD131" s="218"/>
      <c r="AE131" s="216"/>
      <c r="AF131" s="220"/>
      <c r="AG131" s="220"/>
      <c r="AH131" s="221"/>
      <c r="AI131" s="222"/>
      <c r="AJ131" s="223"/>
      <c r="AK131" s="223"/>
    </row>
    <row r="132" spans="2:37" ht="29.25" customHeight="1" x14ac:dyDescent="0.25">
      <c r="B132" s="213"/>
      <c r="C132" s="213"/>
      <c r="D132" s="213"/>
      <c r="E132" s="213"/>
      <c r="F132" s="214"/>
      <c r="G132" s="214"/>
      <c r="H132" s="215"/>
      <c r="I132" s="218"/>
      <c r="J132" s="217"/>
      <c r="K132" s="217"/>
      <c r="L132" s="217"/>
      <c r="M132" s="217"/>
      <c r="N132" s="218"/>
      <c r="O132" s="217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49"/>
      <c r="AA132" s="217"/>
      <c r="AB132" s="217"/>
      <c r="AC132" s="217"/>
      <c r="AD132" s="218"/>
      <c r="AE132" s="216"/>
      <c r="AF132" s="220"/>
      <c r="AG132" s="220"/>
      <c r="AH132" s="221"/>
      <c r="AI132" s="222"/>
      <c r="AJ132" s="223"/>
      <c r="AK132" s="223"/>
    </row>
    <row r="133" spans="2:37" ht="29.25" customHeight="1" x14ac:dyDescent="0.25">
      <c r="B133" s="213"/>
      <c r="C133" s="213"/>
      <c r="D133" s="213"/>
      <c r="E133" s="213"/>
      <c r="F133" s="214"/>
      <c r="G133" s="214"/>
      <c r="H133" s="215"/>
      <c r="I133" s="218"/>
      <c r="J133" s="217"/>
      <c r="K133" s="217"/>
      <c r="L133" s="217"/>
      <c r="M133" s="217"/>
      <c r="N133" s="218"/>
      <c r="O133" s="217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49"/>
      <c r="AA133" s="217"/>
      <c r="AB133" s="217"/>
      <c r="AC133" s="217"/>
      <c r="AD133" s="218"/>
      <c r="AE133" s="216"/>
      <c r="AF133" s="220"/>
      <c r="AG133" s="220"/>
      <c r="AH133" s="221"/>
      <c r="AI133" s="222"/>
      <c r="AJ133" s="223"/>
      <c r="AK133" s="223"/>
    </row>
    <row r="134" spans="2:37" ht="29.25" customHeight="1" x14ac:dyDescent="0.25">
      <c r="B134" s="213"/>
      <c r="C134" s="213"/>
      <c r="D134" s="213"/>
      <c r="E134" s="213"/>
      <c r="F134" s="214"/>
      <c r="G134" s="214"/>
      <c r="H134" s="215"/>
      <c r="I134" s="218"/>
      <c r="J134" s="217"/>
      <c r="K134" s="217"/>
      <c r="L134" s="217"/>
      <c r="M134" s="217"/>
      <c r="N134" s="218"/>
      <c r="O134" s="217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49"/>
      <c r="AA134" s="217"/>
      <c r="AB134" s="217"/>
      <c r="AC134" s="217"/>
      <c r="AD134" s="218"/>
      <c r="AE134" s="216"/>
      <c r="AF134" s="220"/>
      <c r="AG134" s="220"/>
      <c r="AH134" s="221"/>
      <c r="AI134" s="222"/>
      <c r="AJ134" s="223"/>
      <c r="AK134" s="223"/>
    </row>
    <row r="135" spans="2:37" ht="29.25" customHeight="1" x14ac:dyDescent="0.25">
      <c r="B135" s="213"/>
      <c r="C135" s="213"/>
      <c r="D135" s="213"/>
      <c r="E135" s="213"/>
      <c r="F135" s="214"/>
      <c r="G135" s="214"/>
      <c r="H135" s="215"/>
      <c r="I135" s="218"/>
      <c r="J135" s="217"/>
      <c r="K135" s="217"/>
      <c r="L135" s="217"/>
      <c r="M135" s="217"/>
      <c r="N135" s="218"/>
      <c r="O135" s="217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49"/>
      <c r="AA135" s="217"/>
      <c r="AB135" s="217"/>
      <c r="AC135" s="217"/>
      <c r="AD135" s="218"/>
      <c r="AE135" s="216"/>
      <c r="AF135" s="220"/>
      <c r="AG135" s="220"/>
      <c r="AH135" s="221"/>
      <c r="AI135" s="222"/>
      <c r="AJ135" s="223"/>
      <c r="AK135" s="223"/>
    </row>
    <row r="136" spans="2:37" ht="45" customHeight="1" x14ac:dyDescent="0.25">
      <c r="B136" s="13"/>
      <c r="C136" s="13"/>
      <c r="D136" s="13"/>
      <c r="E136" s="6"/>
      <c r="F136" s="6"/>
      <c r="G136" s="6"/>
      <c r="H136" s="6"/>
      <c r="J136" s="9"/>
      <c r="K136" s="9"/>
      <c r="O136" s="239">
        <f>N91-AD91</f>
        <v>616456.12304999679</v>
      </c>
      <c r="P136" s="6"/>
      <c r="Q136" s="6"/>
      <c r="R136" s="13"/>
      <c r="S136" s="13"/>
      <c r="T136" s="6"/>
      <c r="U136" s="13"/>
      <c r="V136" s="6"/>
      <c r="W136" s="6"/>
      <c r="X136" s="6"/>
      <c r="Y136" s="6"/>
      <c r="Z136" s="250"/>
      <c r="AB136" s="209">
        <v>98859.75</v>
      </c>
      <c r="AD136" s="211">
        <v>16201624.77</v>
      </c>
      <c r="AF136" s="6"/>
      <c r="AG136" s="6"/>
      <c r="AH136" s="6"/>
      <c r="AI136" s="6"/>
      <c r="AJ136" s="6"/>
      <c r="AK136" s="6"/>
    </row>
    <row r="137" spans="2:37" ht="15.75" x14ac:dyDescent="0.25">
      <c r="B137" s="18"/>
      <c r="C137" s="21"/>
      <c r="D137" s="21"/>
      <c r="E137" s="21"/>
      <c r="F137" s="21"/>
      <c r="G137" s="21"/>
      <c r="H137" s="22"/>
      <c r="I137" s="274"/>
      <c r="J137" s="10"/>
      <c r="K137" s="10"/>
      <c r="L137" s="241"/>
      <c r="M137" s="4"/>
      <c r="N137" s="203">
        <v>17501989.140000001</v>
      </c>
      <c r="O137" s="239">
        <v>1497364.37</v>
      </c>
      <c r="P137" s="1"/>
      <c r="Q137" s="1"/>
      <c r="R137" s="1"/>
      <c r="S137" s="1"/>
      <c r="T137" s="1"/>
      <c r="U137" s="1"/>
      <c r="V137" s="1"/>
      <c r="W137" s="1"/>
      <c r="X137" s="1"/>
      <c r="Y137" s="5"/>
      <c r="Z137" s="251"/>
      <c r="AA137" s="208">
        <f>N91-AD91</f>
        <v>616456.12304999679</v>
      </c>
      <c r="AB137" s="5"/>
      <c r="AC137" s="5"/>
      <c r="AD137" s="200">
        <f>AD91-AD136</f>
        <v>240466.63695000112</v>
      </c>
      <c r="AE137" s="5"/>
      <c r="AF137" s="5"/>
      <c r="AG137" s="5"/>
      <c r="AH137" s="18"/>
      <c r="AI137" s="18"/>
      <c r="AJ137" s="18"/>
      <c r="AK137" s="18"/>
    </row>
    <row r="138" spans="2:37" ht="18.75" x14ac:dyDescent="0.25">
      <c r="B138" s="18"/>
      <c r="C138" s="16"/>
      <c r="D138" s="17"/>
      <c r="E138" s="17"/>
      <c r="F138" s="17"/>
      <c r="G138" s="17"/>
      <c r="H138" s="23"/>
      <c r="I138" s="275"/>
      <c r="J138" s="18"/>
      <c r="K138" s="18"/>
      <c r="L138" s="18"/>
      <c r="M138" s="46"/>
      <c r="N138" s="201">
        <f>N137-N91</f>
        <v>443441.61000000313</v>
      </c>
      <c r="O138" s="201">
        <f>O137-O136</f>
        <v>880908.24695000332</v>
      </c>
      <c r="P138" s="44"/>
      <c r="Q138" s="2"/>
      <c r="R138" s="2"/>
      <c r="S138" s="2"/>
      <c r="T138" s="2"/>
      <c r="U138" s="2"/>
      <c r="V138" s="2"/>
      <c r="W138" s="2"/>
      <c r="X138" s="2"/>
      <c r="Y138" s="5"/>
      <c r="Z138" s="251"/>
      <c r="AA138" s="212">
        <f>AD136-AA91</f>
        <v>264424.98000000231</v>
      </c>
      <c r="AB138">
        <v>5325886.58</v>
      </c>
      <c r="AE138" s="200">
        <f>N91-AA91</f>
        <v>1121347.7400000002</v>
      </c>
      <c r="AF138" s="6"/>
      <c r="AG138" s="5"/>
      <c r="AH138" s="18"/>
      <c r="AI138" s="18"/>
      <c r="AJ138" s="18"/>
      <c r="AK138" s="18"/>
    </row>
    <row r="139" spans="2:37" ht="22.5" x14ac:dyDescent="0.3">
      <c r="B139" s="18"/>
      <c r="C139" s="373"/>
      <c r="D139" s="373"/>
      <c r="E139" s="373"/>
      <c r="F139" s="373"/>
      <c r="G139" s="373"/>
      <c r="H139" s="24"/>
      <c r="I139" s="374"/>
      <c r="J139" s="374"/>
      <c r="K139" s="374"/>
      <c r="L139" s="374"/>
      <c r="M139" s="374"/>
      <c r="N139" s="374"/>
      <c r="O139" s="374"/>
      <c r="P139" s="374"/>
      <c r="Q139" s="375"/>
      <c r="R139" s="376" t="s">
        <v>43</v>
      </c>
      <c r="S139" s="377"/>
      <c r="T139" s="378"/>
      <c r="U139" s="382" t="s">
        <v>44</v>
      </c>
      <c r="V139" s="383"/>
      <c r="W139" s="383"/>
      <c r="X139" s="384"/>
      <c r="Y139" s="5"/>
      <c r="Z139" s="251"/>
      <c r="AA139" s="388" t="s">
        <v>33</v>
      </c>
      <c r="AB139" s="388"/>
      <c r="AC139" s="388"/>
      <c r="AD139" s="388"/>
      <c r="AE139" s="388"/>
      <c r="AF139" s="388"/>
      <c r="AG139" s="388"/>
      <c r="AH139" s="388"/>
      <c r="AI139" s="388"/>
      <c r="AJ139" s="388"/>
      <c r="AK139" s="388"/>
    </row>
    <row r="140" spans="2:37" ht="15.75" customHeight="1" x14ac:dyDescent="0.25">
      <c r="B140" s="18"/>
      <c r="C140" s="389"/>
      <c r="D140" s="389"/>
      <c r="E140" s="389"/>
      <c r="F140" s="389"/>
      <c r="G140" s="389"/>
      <c r="H140" s="24"/>
      <c r="I140" s="374"/>
      <c r="J140" s="374"/>
      <c r="K140" s="375"/>
      <c r="L140" s="390" t="s">
        <v>82</v>
      </c>
      <c r="M140" s="391"/>
      <c r="N140" s="391"/>
      <c r="O140" s="391"/>
      <c r="P140" s="391"/>
      <c r="Q140" s="392"/>
      <c r="R140" s="379"/>
      <c r="S140" s="380"/>
      <c r="T140" s="381"/>
      <c r="U140" s="385"/>
      <c r="V140" s="386"/>
      <c r="W140" s="386"/>
      <c r="X140" s="387"/>
      <c r="Y140" s="5"/>
      <c r="Z140" s="251"/>
      <c r="AA140" s="393" t="s">
        <v>78</v>
      </c>
      <c r="AB140" s="394"/>
      <c r="AC140" s="394"/>
      <c r="AD140" s="395"/>
      <c r="AE140" s="396" t="s">
        <v>86</v>
      </c>
      <c r="AF140" s="397"/>
      <c r="AG140" s="397"/>
      <c r="AH140" s="397"/>
      <c r="AI140" s="397"/>
      <c r="AJ140" s="397"/>
      <c r="AK140" s="398"/>
    </row>
    <row r="141" spans="2:37" ht="15.75" customHeight="1" x14ac:dyDescent="0.25">
      <c r="B141" s="18"/>
      <c r="C141" s="174"/>
      <c r="D141" s="174"/>
      <c r="E141" s="145"/>
      <c r="F141" s="145"/>
      <c r="G141" s="145"/>
      <c r="H141" s="24"/>
      <c r="I141" s="316"/>
      <c r="J141" s="316"/>
      <c r="K141" s="317"/>
      <c r="L141" s="318" t="s">
        <v>274</v>
      </c>
      <c r="M141" s="319"/>
      <c r="N141" s="319"/>
      <c r="O141" s="319"/>
      <c r="P141" s="319"/>
      <c r="Q141" s="320"/>
      <c r="R141" s="315" t="s">
        <v>0</v>
      </c>
      <c r="S141" s="316"/>
      <c r="T141" s="317"/>
      <c r="U141" s="321" t="s">
        <v>45</v>
      </c>
      <c r="V141" s="322"/>
      <c r="W141" s="322"/>
      <c r="X141" s="323"/>
      <c r="Y141" s="5"/>
      <c r="Z141" s="251"/>
      <c r="AA141" s="294" t="s">
        <v>34</v>
      </c>
      <c r="AB141" s="295"/>
      <c r="AC141" s="295"/>
      <c r="AD141" s="296"/>
      <c r="AE141" s="34" t="s">
        <v>60</v>
      </c>
      <c r="AF141" s="31"/>
      <c r="AG141" s="1"/>
      <c r="AH141" s="26"/>
      <c r="AI141" s="26"/>
      <c r="AJ141" s="26"/>
      <c r="AK141" s="64"/>
    </row>
    <row r="142" spans="2:37" ht="15.75" customHeight="1" x14ac:dyDescent="0.25">
      <c r="B142" s="18"/>
      <c r="C142" s="174"/>
      <c r="D142" s="174"/>
      <c r="E142" s="145"/>
      <c r="F142" s="145"/>
      <c r="G142" s="145"/>
      <c r="H142" s="23"/>
      <c r="I142" s="324"/>
      <c r="J142" s="324"/>
      <c r="K142" s="325"/>
      <c r="L142" s="22" t="s">
        <v>51</v>
      </c>
      <c r="M142" s="42" t="s">
        <v>275</v>
      </c>
      <c r="N142" s="65"/>
      <c r="O142" s="139"/>
      <c r="P142" s="66"/>
      <c r="Q142" s="1"/>
      <c r="R142" s="326" t="s">
        <v>1</v>
      </c>
      <c r="S142" s="327"/>
      <c r="T142" s="328"/>
      <c r="U142" s="278" t="s">
        <v>46</v>
      </c>
      <c r="V142" s="279"/>
      <c r="W142" s="279"/>
      <c r="X142" s="280"/>
      <c r="Y142" s="5"/>
      <c r="Z142" s="251"/>
      <c r="AA142" s="141" t="s">
        <v>35</v>
      </c>
      <c r="AB142" s="142"/>
      <c r="AC142" s="142"/>
      <c r="AD142" s="143"/>
      <c r="AE142" s="34" t="s">
        <v>61</v>
      </c>
      <c r="AF142" s="31"/>
      <c r="AG142" s="1"/>
      <c r="AH142" s="26"/>
      <c r="AI142" s="26"/>
      <c r="AJ142" s="26"/>
      <c r="AK142" s="64"/>
    </row>
    <row r="143" spans="2:37" ht="15.75" customHeight="1" x14ac:dyDescent="0.25">
      <c r="B143" s="18"/>
      <c r="C143" s="176"/>
      <c r="D143" s="176"/>
      <c r="E143" s="142"/>
      <c r="F143" s="142"/>
      <c r="G143" s="142"/>
      <c r="H143" s="23"/>
      <c r="I143" s="300"/>
      <c r="J143" s="300"/>
      <c r="K143" s="301"/>
      <c r="L143" s="22" t="s">
        <v>52</v>
      </c>
      <c r="M143" s="42" t="s">
        <v>55</v>
      </c>
      <c r="N143" s="65"/>
      <c r="O143" s="139"/>
      <c r="P143" s="66"/>
      <c r="Q143" s="3"/>
      <c r="R143" s="329"/>
      <c r="S143" s="330"/>
      <c r="T143" s="331"/>
      <c r="U143" s="281"/>
      <c r="V143" s="282"/>
      <c r="W143" s="282"/>
      <c r="X143" s="283"/>
      <c r="Y143" s="5"/>
      <c r="Z143" s="251"/>
      <c r="AA143" s="141" t="s">
        <v>36</v>
      </c>
      <c r="AB143" s="142"/>
      <c r="AC143" s="142"/>
      <c r="AD143" s="143"/>
      <c r="AE143" s="34" t="s">
        <v>62</v>
      </c>
      <c r="AF143" s="31"/>
      <c r="AG143" s="1"/>
      <c r="AH143" s="26"/>
      <c r="AI143" s="26"/>
      <c r="AJ143" s="26"/>
      <c r="AK143" s="64"/>
    </row>
    <row r="144" spans="2:37" ht="15.75" customHeight="1" x14ac:dyDescent="0.25">
      <c r="B144" s="18"/>
      <c r="C144" s="176"/>
      <c r="D144" s="176"/>
      <c r="E144" s="142"/>
      <c r="F144" s="142"/>
      <c r="G144" s="142"/>
      <c r="H144" s="25"/>
      <c r="I144" s="300"/>
      <c r="J144" s="300"/>
      <c r="K144" s="301"/>
      <c r="L144" s="22" t="s">
        <v>53</v>
      </c>
      <c r="M144" s="22" t="s">
        <v>276</v>
      </c>
      <c r="N144" s="65"/>
      <c r="O144" s="139"/>
      <c r="P144" s="66"/>
      <c r="Q144" s="3"/>
      <c r="R144" s="329"/>
      <c r="S144" s="330"/>
      <c r="T144" s="331"/>
      <c r="U144" s="281"/>
      <c r="V144" s="282"/>
      <c r="W144" s="282"/>
      <c r="X144" s="283"/>
      <c r="Y144" s="5"/>
      <c r="Z144" s="251"/>
      <c r="AA144" s="141" t="s">
        <v>37</v>
      </c>
      <c r="AB144" s="142"/>
      <c r="AC144" s="142"/>
      <c r="AD144" s="143"/>
      <c r="AE144" s="34" t="s">
        <v>63</v>
      </c>
      <c r="AF144" s="31"/>
      <c r="AG144" s="1"/>
      <c r="AH144" s="26"/>
      <c r="AI144" s="26"/>
      <c r="AJ144" s="26"/>
      <c r="AK144" s="64"/>
    </row>
    <row r="145" spans="2:37" ht="15.75" customHeight="1" x14ac:dyDescent="0.25">
      <c r="B145" s="18"/>
      <c r="C145" s="176"/>
      <c r="D145" s="176"/>
      <c r="E145" s="142"/>
      <c r="F145" s="142"/>
      <c r="G145" s="142"/>
      <c r="H145" s="23"/>
      <c r="I145" s="300"/>
      <c r="J145" s="300"/>
      <c r="K145" s="301"/>
      <c r="L145" s="22" t="s">
        <v>54</v>
      </c>
      <c r="M145" s="13" t="s">
        <v>72</v>
      </c>
      <c r="N145" s="65"/>
      <c r="O145" s="139"/>
      <c r="P145" s="66"/>
      <c r="Q145" s="1"/>
      <c r="R145" s="329"/>
      <c r="S145" s="330"/>
      <c r="T145" s="331"/>
      <c r="U145" s="281"/>
      <c r="V145" s="282"/>
      <c r="W145" s="282"/>
      <c r="X145" s="283"/>
      <c r="Y145" s="5"/>
      <c r="Z145" s="251"/>
      <c r="AA145" s="141" t="s">
        <v>38</v>
      </c>
      <c r="AB145" s="142"/>
      <c r="AC145" s="142"/>
      <c r="AD145" s="143"/>
      <c r="AE145" s="34" t="s">
        <v>64</v>
      </c>
      <c r="AF145" s="31"/>
      <c r="AG145" s="1"/>
      <c r="AH145" s="26"/>
      <c r="AI145" s="26"/>
      <c r="AJ145" s="26"/>
      <c r="AK145" s="64"/>
    </row>
    <row r="146" spans="2:37" ht="15.75" x14ac:dyDescent="0.25">
      <c r="B146" s="18"/>
      <c r="C146" s="176"/>
      <c r="D146" s="176"/>
      <c r="E146" s="142"/>
      <c r="F146" s="142"/>
      <c r="G146" s="142"/>
      <c r="H146" s="23"/>
      <c r="I146" s="276"/>
      <c r="J146" s="40"/>
      <c r="K146" s="41"/>
      <c r="L146" s="67"/>
      <c r="M146" s="67"/>
      <c r="N146" s="67"/>
      <c r="O146" s="139"/>
      <c r="P146" s="66"/>
      <c r="Q146" s="1"/>
      <c r="R146" s="332"/>
      <c r="S146" s="333"/>
      <c r="T146" s="334"/>
      <c r="U146" s="284"/>
      <c r="V146" s="285"/>
      <c r="W146" s="285"/>
      <c r="X146" s="286"/>
      <c r="Y146" s="5"/>
      <c r="Z146" s="251"/>
      <c r="AA146" s="141" t="s">
        <v>39</v>
      </c>
      <c r="AB146" s="142"/>
      <c r="AC146" s="142"/>
      <c r="AD146" s="143"/>
      <c r="AE146" s="34" t="s">
        <v>65</v>
      </c>
      <c r="AF146" s="31"/>
      <c r="AG146" s="1"/>
      <c r="AH146" s="26"/>
      <c r="AI146" s="26"/>
      <c r="AJ146" s="26"/>
      <c r="AK146" s="64"/>
    </row>
    <row r="147" spans="2:37" ht="15" customHeight="1" x14ac:dyDescent="0.25">
      <c r="B147" s="18"/>
      <c r="C147" s="295"/>
      <c r="D147" s="295"/>
      <c r="E147" s="295"/>
      <c r="F147" s="295"/>
      <c r="G147" s="295"/>
      <c r="H147" s="26"/>
      <c r="I147" s="302"/>
      <c r="J147" s="302"/>
      <c r="K147" s="303"/>
      <c r="L147" s="306" t="s">
        <v>68</v>
      </c>
      <c r="M147" s="307"/>
      <c r="N147" s="307"/>
      <c r="O147" s="307"/>
      <c r="P147" s="307"/>
      <c r="Q147" s="308"/>
      <c r="R147" s="287" t="s">
        <v>2</v>
      </c>
      <c r="S147" s="288"/>
      <c r="T147" s="289"/>
      <c r="U147" s="278" t="s">
        <v>47</v>
      </c>
      <c r="V147" s="279"/>
      <c r="W147" s="279"/>
      <c r="X147" s="280"/>
      <c r="Y147" s="44"/>
      <c r="Z147" s="252"/>
      <c r="AA147" s="141" t="s">
        <v>40</v>
      </c>
      <c r="AB147" s="142"/>
      <c r="AC147" s="142"/>
      <c r="AD147" s="143"/>
      <c r="AE147" s="34" t="s">
        <v>66</v>
      </c>
      <c r="AF147" s="30"/>
      <c r="AG147" s="66"/>
      <c r="AH147" s="66"/>
      <c r="AI147" s="66"/>
      <c r="AJ147" s="66"/>
      <c r="AK147" s="68"/>
    </row>
    <row r="148" spans="2:37" x14ac:dyDescent="0.25">
      <c r="B148" s="18"/>
      <c r="C148" s="295"/>
      <c r="D148" s="295"/>
      <c r="E148" s="295"/>
      <c r="F148" s="295"/>
      <c r="G148" s="295"/>
      <c r="H148" s="27"/>
      <c r="I148" s="304"/>
      <c r="J148" s="304"/>
      <c r="K148" s="305"/>
      <c r="L148" s="309"/>
      <c r="M148" s="310"/>
      <c r="N148" s="310"/>
      <c r="O148" s="310"/>
      <c r="P148" s="310"/>
      <c r="Q148" s="311"/>
      <c r="R148" s="290"/>
      <c r="S148" s="291"/>
      <c r="T148" s="292"/>
      <c r="U148" s="284"/>
      <c r="V148" s="285"/>
      <c r="W148" s="285"/>
      <c r="X148" s="286"/>
      <c r="Y148" s="69"/>
      <c r="Z148" s="252"/>
      <c r="AA148" s="297" t="s">
        <v>41</v>
      </c>
      <c r="AB148" s="298"/>
      <c r="AC148" s="298"/>
      <c r="AD148" s="299"/>
      <c r="AE148" s="35" t="s">
        <v>67</v>
      </c>
      <c r="AF148" s="36"/>
      <c r="AG148" s="70"/>
      <c r="AH148" s="70"/>
      <c r="AI148" s="70"/>
      <c r="AJ148" s="70"/>
      <c r="AK148" s="71"/>
    </row>
    <row r="149" spans="2:37" ht="15.75" customHeight="1" x14ac:dyDescent="0.25">
      <c r="B149" s="18"/>
      <c r="C149" s="181"/>
      <c r="D149" s="25"/>
      <c r="E149" s="25"/>
      <c r="F149" s="25"/>
      <c r="G149" s="25"/>
      <c r="H149" s="26"/>
      <c r="I149" s="302"/>
      <c r="J149" s="302"/>
      <c r="K149" s="303"/>
      <c r="L149" s="309"/>
      <c r="M149" s="310"/>
      <c r="N149" s="310"/>
      <c r="O149" s="310"/>
      <c r="P149" s="310"/>
      <c r="Q149" s="311"/>
      <c r="R149" s="287" t="s">
        <v>3</v>
      </c>
      <c r="S149" s="288"/>
      <c r="T149" s="289"/>
      <c r="U149" s="278" t="s">
        <v>48</v>
      </c>
      <c r="V149" s="279"/>
      <c r="W149" s="279"/>
      <c r="X149" s="280"/>
      <c r="Y149" s="44"/>
      <c r="Z149" s="252"/>
      <c r="AA149" s="72" t="s">
        <v>87</v>
      </c>
      <c r="AB149" s="73"/>
      <c r="AC149" s="73"/>
      <c r="AD149" s="73"/>
      <c r="AE149" s="73"/>
      <c r="AF149" s="73"/>
      <c r="AG149" s="73"/>
      <c r="AH149" s="73"/>
      <c r="AI149" s="73"/>
      <c r="AJ149" s="73"/>
      <c r="AK149" s="74"/>
    </row>
    <row r="150" spans="2:37" x14ac:dyDescent="0.25">
      <c r="B150" s="18"/>
      <c r="C150" s="28"/>
      <c r="D150" s="182"/>
      <c r="E150" s="29"/>
      <c r="F150" s="25"/>
      <c r="G150" s="25"/>
      <c r="H150" s="26"/>
      <c r="I150" s="304"/>
      <c r="J150" s="304"/>
      <c r="K150" s="305"/>
      <c r="L150" s="312"/>
      <c r="M150" s="313"/>
      <c r="N150" s="313"/>
      <c r="O150" s="313"/>
      <c r="P150" s="313"/>
      <c r="Q150" s="314"/>
      <c r="R150" s="290"/>
      <c r="S150" s="291"/>
      <c r="T150" s="292"/>
      <c r="U150" s="284"/>
      <c r="V150" s="285"/>
      <c r="W150" s="285"/>
      <c r="X150" s="286"/>
      <c r="Y150" s="44"/>
      <c r="Z150" s="252"/>
      <c r="AA150" s="75" t="s">
        <v>79</v>
      </c>
      <c r="AB150" s="66"/>
      <c r="AC150" s="66"/>
      <c r="AD150" s="66"/>
      <c r="AE150" s="66"/>
      <c r="AF150" s="66"/>
      <c r="AG150" s="66"/>
      <c r="AH150" s="66"/>
      <c r="AI150" s="66"/>
      <c r="AJ150" s="66"/>
      <c r="AK150" s="68"/>
    </row>
    <row r="151" spans="2:37" ht="15" customHeight="1" x14ac:dyDescent="0.25">
      <c r="B151" s="18"/>
      <c r="C151" s="21"/>
      <c r="D151" s="182"/>
      <c r="E151" s="29"/>
      <c r="F151" s="25"/>
      <c r="G151" s="25"/>
      <c r="H151" s="26"/>
      <c r="I151" s="302"/>
      <c r="J151" s="302"/>
      <c r="K151" s="303"/>
      <c r="L151" s="399" t="s">
        <v>69</v>
      </c>
      <c r="M151" s="400"/>
      <c r="N151" s="400"/>
      <c r="O151" s="400"/>
      <c r="P151" s="400"/>
      <c r="Q151" s="401"/>
      <c r="R151" s="287" t="s">
        <v>4</v>
      </c>
      <c r="S151" s="288"/>
      <c r="T151" s="289"/>
      <c r="U151" s="278" t="s">
        <v>49</v>
      </c>
      <c r="V151" s="279"/>
      <c r="W151" s="279"/>
      <c r="X151" s="280"/>
      <c r="Y151" s="44"/>
      <c r="Z151" s="252"/>
      <c r="AA151" s="37" t="s">
        <v>80</v>
      </c>
      <c r="AB151" s="66"/>
      <c r="AC151" s="66"/>
      <c r="AD151" s="66"/>
      <c r="AE151" s="66"/>
      <c r="AF151" s="66"/>
      <c r="AG151" s="66"/>
      <c r="AH151" s="66"/>
      <c r="AI151" s="66"/>
      <c r="AJ151" s="66"/>
      <c r="AK151" s="68"/>
    </row>
    <row r="152" spans="2:37" x14ac:dyDescent="0.25">
      <c r="B152" s="18"/>
      <c r="C152" s="21"/>
      <c r="D152" s="182"/>
      <c r="E152" s="29"/>
      <c r="F152" s="25"/>
      <c r="G152" s="25"/>
      <c r="H152" s="26"/>
      <c r="I152" s="304"/>
      <c r="J152" s="304"/>
      <c r="K152" s="305"/>
      <c r="L152" s="402"/>
      <c r="M152" s="403"/>
      <c r="N152" s="403"/>
      <c r="O152" s="403"/>
      <c r="P152" s="403"/>
      <c r="Q152" s="404"/>
      <c r="R152" s="290"/>
      <c r="S152" s="291"/>
      <c r="T152" s="292"/>
      <c r="U152" s="284"/>
      <c r="V152" s="285"/>
      <c r="W152" s="285"/>
      <c r="X152" s="286"/>
      <c r="Y152" s="44"/>
      <c r="Z152" s="252"/>
      <c r="AA152" s="38" t="s">
        <v>81</v>
      </c>
      <c r="AB152" s="66"/>
      <c r="AC152" s="66"/>
      <c r="AD152" s="66"/>
      <c r="AE152" s="66"/>
      <c r="AF152" s="66"/>
      <c r="AG152" s="66"/>
      <c r="AH152" s="66"/>
      <c r="AI152" s="66"/>
      <c r="AJ152" s="66"/>
      <c r="AK152" s="68"/>
    </row>
    <row r="153" spans="2:37" ht="15" customHeight="1" x14ac:dyDescent="0.25">
      <c r="B153" s="18"/>
      <c r="C153" s="21"/>
      <c r="D153" s="21"/>
      <c r="E153" s="21"/>
      <c r="F153" s="25"/>
      <c r="G153" s="25"/>
      <c r="H153" s="26"/>
      <c r="I153" s="302"/>
      <c r="J153" s="302"/>
      <c r="K153" s="303"/>
      <c r="L153" s="399" t="s">
        <v>70</v>
      </c>
      <c r="M153" s="400"/>
      <c r="N153" s="400"/>
      <c r="O153" s="400"/>
      <c r="P153" s="400"/>
      <c r="Q153" s="401"/>
      <c r="R153" s="287" t="s">
        <v>5</v>
      </c>
      <c r="S153" s="288"/>
      <c r="T153" s="289"/>
      <c r="U153" s="278" t="s">
        <v>50</v>
      </c>
      <c r="V153" s="279"/>
      <c r="W153" s="279"/>
      <c r="X153" s="280"/>
      <c r="Y153" s="44"/>
      <c r="Z153" s="252"/>
      <c r="AA153" s="38" t="s">
        <v>83</v>
      </c>
      <c r="AB153" s="66"/>
      <c r="AC153" s="66"/>
      <c r="AD153" s="66"/>
      <c r="AE153" s="66"/>
      <c r="AF153" s="66"/>
      <c r="AG153" s="66"/>
      <c r="AH153" s="66"/>
      <c r="AI153" s="66"/>
      <c r="AJ153" s="66"/>
      <c r="AK153" s="68"/>
    </row>
    <row r="154" spans="2:37" x14ac:dyDescent="0.25">
      <c r="B154" s="18"/>
      <c r="C154" s="21"/>
      <c r="D154" s="28"/>
      <c r="E154" s="28"/>
      <c r="F154" s="25"/>
      <c r="G154" s="25"/>
      <c r="H154" s="26"/>
      <c r="I154" s="304"/>
      <c r="J154" s="304"/>
      <c r="K154" s="305"/>
      <c r="L154" s="402"/>
      <c r="M154" s="403"/>
      <c r="N154" s="403"/>
      <c r="O154" s="403"/>
      <c r="P154" s="403"/>
      <c r="Q154" s="404"/>
      <c r="R154" s="290"/>
      <c r="S154" s="291"/>
      <c r="T154" s="292"/>
      <c r="U154" s="284"/>
      <c r="V154" s="285"/>
      <c r="W154" s="285"/>
      <c r="X154" s="286"/>
      <c r="Y154" s="44"/>
      <c r="Z154" s="252"/>
      <c r="AA154" s="38" t="s">
        <v>84</v>
      </c>
      <c r="AB154" s="66"/>
      <c r="AC154" s="66"/>
      <c r="AD154" s="66"/>
      <c r="AE154" s="66"/>
      <c r="AF154" s="66"/>
      <c r="AG154" s="66"/>
      <c r="AH154" s="66"/>
      <c r="AI154" s="66"/>
      <c r="AJ154" s="66"/>
      <c r="AK154" s="68"/>
    </row>
    <row r="155" spans="2:37" ht="15" customHeight="1" x14ac:dyDescent="0.25">
      <c r="B155" s="18"/>
      <c r="C155" s="26"/>
      <c r="D155" s="26"/>
      <c r="E155" s="66"/>
      <c r="F155" s="66"/>
      <c r="G155" s="66"/>
      <c r="H155" s="66"/>
      <c r="I155" s="302"/>
      <c r="J155" s="302"/>
      <c r="K155" s="303"/>
      <c r="L155" s="407" t="s">
        <v>71</v>
      </c>
      <c r="M155" s="408"/>
      <c r="N155" s="408"/>
      <c r="O155" s="408"/>
      <c r="P155" s="408"/>
      <c r="Q155" s="409"/>
      <c r="R155" s="287" t="s">
        <v>6</v>
      </c>
      <c r="S155" s="288"/>
      <c r="T155" s="289"/>
      <c r="U155" s="419">
        <v>1</v>
      </c>
      <c r="V155" s="420"/>
      <c r="W155" s="420"/>
      <c r="X155" s="421"/>
      <c r="Y155" s="44"/>
      <c r="Z155" s="252"/>
      <c r="AA155" s="39" t="s">
        <v>85</v>
      </c>
      <c r="AB155" s="76"/>
      <c r="AC155" s="76"/>
      <c r="AD155" s="76"/>
      <c r="AE155" s="76"/>
      <c r="AF155" s="76"/>
      <c r="AG155" s="76"/>
      <c r="AH155" s="76"/>
      <c r="AI155" s="76"/>
      <c r="AJ155" s="76"/>
      <c r="AK155" s="77"/>
    </row>
    <row r="156" spans="2:37" x14ac:dyDescent="0.25">
      <c r="B156" s="18"/>
      <c r="C156" s="18"/>
      <c r="D156" s="18"/>
      <c r="E156" s="44"/>
      <c r="F156" s="44"/>
      <c r="G156" s="44"/>
      <c r="H156" s="44"/>
      <c r="I156" s="405"/>
      <c r="J156" s="405"/>
      <c r="K156" s="406"/>
      <c r="L156" s="410"/>
      <c r="M156" s="411"/>
      <c r="N156" s="411"/>
      <c r="O156" s="411"/>
      <c r="P156" s="411"/>
      <c r="Q156" s="412"/>
      <c r="R156" s="416"/>
      <c r="S156" s="417"/>
      <c r="T156" s="418"/>
      <c r="U156" s="422"/>
      <c r="V156" s="423"/>
      <c r="W156" s="423"/>
      <c r="X156" s="424"/>
      <c r="Y156" s="44"/>
      <c r="Z156" s="252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</row>
    <row r="157" spans="2:37" x14ac:dyDescent="0.25">
      <c r="B157" s="18"/>
      <c r="C157" s="18"/>
      <c r="D157" s="18"/>
      <c r="E157" s="44"/>
      <c r="F157" s="44"/>
      <c r="G157" s="44"/>
      <c r="H157" s="44"/>
      <c r="I157" s="304"/>
      <c r="J157" s="304"/>
      <c r="K157" s="305"/>
      <c r="L157" s="413"/>
      <c r="M157" s="414"/>
      <c r="N157" s="414"/>
      <c r="O157" s="414"/>
      <c r="P157" s="414"/>
      <c r="Q157" s="415"/>
      <c r="R157" s="290"/>
      <c r="S157" s="291"/>
      <c r="T157" s="292"/>
      <c r="U157" s="425"/>
      <c r="V157" s="426"/>
      <c r="W157" s="426"/>
      <c r="X157" s="427"/>
      <c r="Y157" s="44"/>
      <c r="Z157" s="252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</row>
    <row r="158" spans="2:37" x14ac:dyDescent="0.25">
      <c r="B158" s="18"/>
      <c r="C158" s="18"/>
      <c r="D158" s="18"/>
      <c r="E158" s="78"/>
      <c r="F158" s="78"/>
      <c r="G158" s="78"/>
      <c r="H158" s="78"/>
      <c r="I158" s="277"/>
      <c r="J158" s="79"/>
      <c r="K158" s="79"/>
      <c r="L158" s="80"/>
      <c r="M158" s="80"/>
      <c r="N158" s="80"/>
      <c r="O158" s="80"/>
      <c r="P158" s="78"/>
      <c r="Q158" s="78"/>
      <c r="R158" s="18"/>
      <c r="S158" s="18"/>
      <c r="T158" s="78"/>
      <c r="U158" s="18"/>
      <c r="V158" s="78"/>
      <c r="W158" s="78"/>
      <c r="X158" s="78"/>
      <c r="Y158" s="78"/>
      <c r="Z158" s="252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</row>
    <row r="159" spans="2:37" x14ac:dyDescent="0.25">
      <c r="B159" s="18"/>
      <c r="C159" s="18"/>
      <c r="D159" s="18"/>
      <c r="E159" s="44"/>
      <c r="F159" s="44"/>
      <c r="G159" s="44"/>
      <c r="H159" s="44"/>
      <c r="I159" s="277"/>
      <c r="J159" s="45"/>
      <c r="K159" s="45"/>
      <c r="L159" s="46"/>
      <c r="M159" s="46"/>
      <c r="N159" s="46"/>
      <c r="O159" s="46"/>
      <c r="P159" s="44"/>
      <c r="Q159" s="44"/>
      <c r="R159" s="18"/>
      <c r="S159" s="18"/>
      <c r="T159" s="44"/>
      <c r="U159" s="18"/>
      <c r="V159" s="44"/>
      <c r="W159" s="44"/>
      <c r="X159" s="44"/>
      <c r="Y159" s="44"/>
      <c r="Z159" s="252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</row>
    <row r="160" spans="2:37" x14ac:dyDescent="0.25">
      <c r="B160" s="18"/>
      <c r="C160" s="18"/>
      <c r="D160" s="18"/>
      <c r="E160" s="44"/>
      <c r="F160" s="44"/>
      <c r="G160" s="44"/>
      <c r="H160" s="44"/>
      <c r="I160" s="277"/>
      <c r="J160" s="45"/>
      <c r="K160" s="45"/>
      <c r="L160" s="46"/>
      <c r="M160" s="46"/>
      <c r="N160" s="46"/>
      <c r="O160" s="46"/>
      <c r="P160" s="44"/>
      <c r="Q160" s="44"/>
      <c r="R160" s="18"/>
      <c r="S160" s="18"/>
      <c r="T160" s="44"/>
      <c r="U160" s="18"/>
      <c r="V160" s="44"/>
      <c r="W160" s="44"/>
      <c r="X160" s="44"/>
      <c r="Y160" s="44"/>
      <c r="Z160" s="252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</row>
    <row r="161" spans="2:37" x14ac:dyDescent="0.25">
      <c r="B161" s="18"/>
      <c r="C161" s="18"/>
      <c r="D161" s="18"/>
      <c r="E161" s="44"/>
      <c r="F161" s="44"/>
      <c r="G161" s="44"/>
      <c r="H161" s="44"/>
      <c r="I161" s="277"/>
      <c r="J161" s="45"/>
      <c r="K161" s="45"/>
      <c r="L161" s="46"/>
      <c r="M161" s="46"/>
      <c r="N161" s="46"/>
      <c r="O161" s="46"/>
      <c r="P161" s="44"/>
      <c r="Q161" s="44"/>
      <c r="R161" s="18"/>
      <c r="S161" s="18"/>
      <c r="T161" s="44"/>
      <c r="U161" s="18"/>
      <c r="V161" s="44"/>
      <c r="W161" s="44"/>
      <c r="X161" s="44"/>
      <c r="Y161" s="44"/>
      <c r="Z161" s="252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</row>
    <row r="162" spans="2:37" x14ac:dyDescent="0.25">
      <c r="B162" s="18"/>
      <c r="C162" s="18"/>
      <c r="D162" s="18"/>
      <c r="E162" s="44"/>
      <c r="F162" s="44"/>
      <c r="G162" s="44"/>
      <c r="H162" s="44"/>
      <c r="I162" s="277"/>
      <c r="J162" s="45"/>
      <c r="K162" s="45"/>
      <c r="L162" s="46"/>
      <c r="M162" s="46"/>
      <c r="N162" s="46"/>
      <c r="O162" s="46"/>
      <c r="P162" s="44"/>
      <c r="Q162" s="44"/>
      <c r="R162" s="18"/>
      <c r="S162" s="18"/>
      <c r="T162" s="44"/>
      <c r="U162" s="18"/>
      <c r="V162" s="44"/>
      <c r="W162" s="44"/>
      <c r="X162" s="44"/>
      <c r="Y162" s="44"/>
      <c r="Z162" s="252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</row>
    <row r="163" spans="2:37" x14ac:dyDescent="0.25">
      <c r="B163" s="18"/>
      <c r="C163" s="18"/>
      <c r="D163" s="18"/>
      <c r="E163" s="44"/>
      <c r="F163" s="44"/>
      <c r="G163" s="44"/>
      <c r="H163" s="44"/>
      <c r="I163" s="277"/>
      <c r="J163" s="45"/>
      <c r="K163" s="45"/>
      <c r="L163" s="46"/>
      <c r="M163" s="46"/>
      <c r="N163" s="46"/>
      <c r="O163" s="46"/>
      <c r="P163" s="44"/>
      <c r="Q163" s="44"/>
      <c r="R163" s="18"/>
      <c r="S163" s="18"/>
      <c r="T163" s="44"/>
      <c r="U163" s="18"/>
      <c r="V163" s="44"/>
      <c r="W163" s="44"/>
      <c r="X163" s="44"/>
      <c r="Y163" s="44"/>
      <c r="Z163" s="252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</row>
    <row r="164" spans="2:37" x14ac:dyDescent="0.25">
      <c r="B164" s="18"/>
      <c r="C164" s="45"/>
      <c r="D164" s="45"/>
      <c r="E164" s="46"/>
      <c r="F164" s="46"/>
      <c r="G164" s="46"/>
      <c r="H164" s="46"/>
      <c r="I164" s="44"/>
      <c r="J164" s="44"/>
      <c r="K164" s="18"/>
      <c r="L164" s="18"/>
      <c r="M164" s="44"/>
      <c r="N164" s="18"/>
      <c r="O164" s="44"/>
      <c r="P164" s="44"/>
      <c r="Q164" s="44"/>
      <c r="R164" s="44"/>
      <c r="S164" s="252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</row>
    <row r="165" spans="2:37" x14ac:dyDescent="0.25">
      <c r="B165" s="18"/>
      <c r="C165" s="45"/>
      <c r="D165" s="45"/>
      <c r="E165" s="46"/>
      <c r="F165" s="46"/>
      <c r="G165" s="46"/>
      <c r="H165" s="46"/>
      <c r="I165" s="44"/>
      <c r="J165" s="44"/>
      <c r="K165" s="18"/>
      <c r="L165" s="18"/>
      <c r="M165" s="44"/>
      <c r="N165" s="18"/>
      <c r="O165" s="44"/>
      <c r="P165" s="44"/>
      <c r="Q165" s="44"/>
      <c r="R165" s="44"/>
      <c r="S165" s="252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</row>
    <row r="166" spans="2:37" x14ac:dyDescent="0.25">
      <c r="B166" s="18"/>
      <c r="C166" s="45"/>
      <c r="D166" s="45"/>
      <c r="E166" s="46"/>
      <c r="F166" s="46"/>
      <c r="G166" s="46"/>
      <c r="H166" s="46"/>
      <c r="I166" s="44"/>
      <c r="J166" s="44"/>
      <c r="K166" s="18"/>
      <c r="L166" s="18"/>
      <c r="M166" s="44"/>
      <c r="N166" s="18"/>
      <c r="O166" s="44"/>
      <c r="P166" s="44"/>
      <c r="Q166" s="44"/>
      <c r="R166" s="44"/>
      <c r="S166" s="252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</row>
    <row r="167" spans="2:37" x14ac:dyDescent="0.25">
      <c r="B167" s="18"/>
      <c r="C167" s="45"/>
      <c r="D167" s="45"/>
      <c r="E167" s="46"/>
      <c r="F167" s="46"/>
      <c r="G167" s="46"/>
      <c r="H167" s="46"/>
      <c r="I167" s="44"/>
      <c r="J167" s="44"/>
      <c r="K167" s="18"/>
      <c r="L167" s="18"/>
      <c r="M167" s="44"/>
      <c r="N167" s="18"/>
      <c r="O167" s="44"/>
      <c r="P167" s="44"/>
      <c r="Q167" s="44"/>
      <c r="R167" s="44"/>
      <c r="S167" s="252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</row>
    <row r="168" spans="2:37" ht="15" customHeight="1" x14ac:dyDescent="0.25">
      <c r="B168" s="18"/>
      <c r="C168" s="45"/>
      <c r="D168" s="45"/>
      <c r="E168" s="46"/>
      <c r="F168" s="46"/>
      <c r="G168" s="46"/>
      <c r="H168" s="46"/>
      <c r="I168" s="44"/>
      <c r="J168" s="44"/>
      <c r="K168" s="18"/>
      <c r="L168" s="18"/>
      <c r="M168" s="44"/>
      <c r="N168" s="18"/>
      <c r="O168" s="44"/>
      <c r="P168" s="44"/>
      <c r="Q168" s="44"/>
      <c r="R168" s="44"/>
      <c r="S168" s="252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</row>
    <row r="169" spans="2:37" x14ac:dyDescent="0.25">
      <c r="B169" s="18"/>
      <c r="C169" s="45"/>
      <c r="D169" s="45"/>
      <c r="E169" s="46"/>
      <c r="F169" s="46"/>
      <c r="G169" s="46"/>
      <c r="H169" s="46"/>
      <c r="I169" s="44"/>
      <c r="J169" s="44"/>
      <c r="K169" s="18"/>
      <c r="L169" s="18"/>
      <c r="M169" s="44"/>
      <c r="N169" s="18"/>
      <c r="O169" s="44"/>
      <c r="P169" s="44"/>
      <c r="Q169" s="44"/>
      <c r="R169" s="44"/>
      <c r="S169" s="252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</row>
    <row r="170" spans="2:37" x14ac:dyDescent="0.25">
      <c r="B170" s="18"/>
      <c r="C170" s="45"/>
      <c r="D170" s="45"/>
      <c r="E170" s="46"/>
      <c r="F170" s="46"/>
      <c r="G170" s="46"/>
      <c r="H170" s="46"/>
      <c r="I170" s="44"/>
      <c r="J170" s="44"/>
      <c r="K170" s="18"/>
      <c r="L170" s="18"/>
      <c r="M170" s="44"/>
      <c r="N170" s="18"/>
      <c r="O170" s="44"/>
      <c r="P170" s="44"/>
      <c r="Q170" s="44"/>
      <c r="R170" s="44"/>
      <c r="S170" s="252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</row>
    <row r="171" spans="2:37" x14ac:dyDescent="0.25">
      <c r="B171" s="18"/>
      <c r="C171" s="45"/>
      <c r="D171" s="45"/>
      <c r="E171" s="46"/>
      <c r="F171" s="46"/>
      <c r="G171" s="46"/>
      <c r="H171" s="46"/>
      <c r="I171" s="44"/>
      <c r="J171" s="44"/>
      <c r="K171" s="18"/>
      <c r="L171" s="18"/>
      <c r="M171" s="44"/>
      <c r="N171" s="18"/>
      <c r="O171" s="44"/>
      <c r="P171" s="44"/>
      <c r="Q171" s="44"/>
      <c r="R171" s="44"/>
      <c r="S171" s="252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</row>
    <row r="172" spans="2:37" x14ac:dyDescent="0.25">
      <c r="B172" s="18"/>
      <c r="C172" s="45"/>
      <c r="D172" s="45"/>
      <c r="E172" s="46"/>
      <c r="F172" s="46"/>
      <c r="G172" s="46"/>
      <c r="H172" s="46"/>
      <c r="I172" s="44"/>
      <c r="J172" s="44"/>
      <c r="K172" s="18"/>
      <c r="L172" s="18"/>
      <c r="M172" s="44"/>
      <c r="N172" s="18"/>
      <c r="O172" s="44"/>
      <c r="P172" s="44"/>
      <c r="Q172" s="44"/>
      <c r="R172" s="44"/>
      <c r="S172" s="252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</row>
    <row r="173" spans="2:37" x14ac:dyDescent="0.25">
      <c r="B173" s="18"/>
      <c r="C173" s="45"/>
      <c r="D173" s="45"/>
      <c r="E173" s="46"/>
      <c r="F173" s="46"/>
      <c r="G173" s="46"/>
      <c r="H173" s="46"/>
      <c r="I173" s="44"/>
      <c r="J173" s="44"/>
      <c r="K173" s="18"/>
      <c r="L173" s="18"/>
      <c r="M173" s="44"/>
      <c r="N173" s="18"/>
      <c r="O173" s="44"/>
      <c r="P173" s="44"/>
      <c r="Q173" s="44"/>
      <c r="R173" s="44"/>
      <c r="S173" s="252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</row>
    <row r="174" spans="2:37" x14ac:dyDescent="0.25">
      <c r="B174" s="18"/>
      <c r="C174" s="18"/>
      <c r="D174" s="18"/>
      <c r="E174" s="44"/>
      <c r="F174" s="44"/>
      <c r="G174" s="44"/>
      <c r="H174" s="44"/>
      <c r="I174" s="277"/>
      <c r="J174" s="45"/>
      <c r="K174" s="45"/>
      <c r="L174" s="46"/>
      <c r="M174" s="46"/>
      <c r="N174" s="46"/>
      <c r="O174" s="46"/>
      <c r="P174" s="44"/>
      <c r="Q174" s="44"/>
      <c r="R174" s="18"/>
      <c r="S174" s="18"/>
      <c r="T174" s="44"/>
      <c r="U174" s="18"/>
      <c r="V174" s="44"/>
      <c r="W174" s="44"/>
      <c r="X174" s="44"/>
      <c r="Y174" s="44"/>
      <c r="Z174" s="252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</row>
    <row r="175" spans="2:37" x14ac:dyDescent="0.25">
      <c r="B175" s="18"/>
      <c r="C175" s="18"/>
      <c r="D175" s="18"/>
      <c r="E175" s="44"/>
      <c r="F175" s="44"/>
      <c r="G175" s="44"/>
      <c r="H175" s="44"/>
      <c r="I175" s="277"/>
      <c r="J175" s="45"/>
      <c r="K175" s="45"/>
      <c r="L175" s="46"/>
      <c r="M175" s="46"/>
      <c r="N175" s="46"/>
      <c r="O175" s="46"/>
      <c r="P175" s="44"/>
      <c r="Q175" s="44"/>
      <c r="R175" s="18"/>
      <c r="S175" s="18"/>
      <c r="T175" s="44"/>
      <c r="U175" s="18"/>
      <c r="V175" s="44"/>
      <c r="W175" s="44"/>
      <c r="X175" s="44"/>
      <c r="Y175" s="44"/>
      <c r="Z175" s="252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</row>
    <row r="176" spans="2:37" x14ac:dyDescent="0.25">
      <c r="B176" s="18"/>
      <c r="C176" s="18"/>
      <c r="D176" s="18"/>
      <c r="E176" s="44"/>
      <c r="F176" s="44"/>
      <c r="G176" s="44"/>
      <c r="H176" s="44"/>
      <c r="I176" s="277"/>
      <c r="J176" s="45"/>
      <c r="K176" s="45"/>
      <c r="L176" s="46"/>
      <c r="M176" s="46"/>
      <c r="N176" s="46"/>
      <c r="O176" s="46"/>
      <c r="P176" s="44"/>
      <c r="Q176" s="44"/>
      <c r="R176" s="18"/>
      <c r="S176" s="18"/>
      <c r="T176" s="44"/>
      <c r="U176" s="18"/>
      <c r="V176" s="44"/>
      <c r="W176" s="44"/>
      <c r="X176" s="44"/>
      <c r="Y176" s="44"/>
      <c r="Z176" s="252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</row>
    <row r="177" spans="2:37" x14ac:dyDescent="0.25">
      <c r="B177" s="18"/>
      <c r="C177" s="18"/>
      <c r="D177" s="18"/>
      <c r="E177" s="44"/>
      <c r="F177" s="44"/>
      <c r="G177" s="44"/>
      <c r="H177" s="44"/>
      <c r="I177" s="277"/>
      <c r="J177" s="45"/>
      <c r="K177" s="45"/>
      <c r="L177" s="46"/>
      <c r="M177" s="46"/>
      <c r="N177" s="46"/>
      <c r="O177" s="46"/>
      <c r="P177" s="44"/>
      <c r="Q177" s="44"/>
      <c r="R177" s="18"/>
      <c r="S177" s="18"/>
      <c r="T177" s="44"/>
      <c r="U177" s="18"/>
      <c r="V177" s="44"/>
      <c r="W177" s="44"/>
      <c r="X177" s="44"/>
      <c r="Y177" s="44"/>
      <c r="Z177" s="252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</row>
  </sheetData>
  <mergeCells count="73">
    <mergeCell ref="I153:K154"/>
    <mergeCell ref="L153:Q154"/>
    <mergeCell ref="R153:T154"/>
    <mergeCell ref="U153:X154"/>
    <mergeCell ref="I155:K157"/>
    <mergeCell ref="L155:Q157"/>
    <mergeCell ref="R155:T157"/>
    <mergeCell ref="U155:X157"/>
    <mergeCell ref="I149:K150"/>
    <mergeCell ref="R149:T150"/>
    <mergeCell ref="U149:X150"/>
    <mergeCell ref="I151:K152"/>
    <mergeCell ref="L151:Q152"/>
    <mergeCell ref="R151:T152"/>
    <mergeCell ref="U151:X152"/>
    <mergeCell ref="C139:G139"/>
    <mergeCell ref="I139:Q139"/>
    <mergeCell ref="R139:T140"/>
    <mergeCell ref="U139:X140"/>
    <mergeCell ref="AA139:AK139"/>
    <mergeCell ref="C140:G140"/>
    <mergeCell ref="I140:K140"/>
    <mergeCell ref="L140:Q140"/>
    <mergeCell ref="AA140:AD140"/>
    <mergeCell ref="AE140:AK140"/>
    <mergeCell ref="AH8:AH10"/>
    <mergeCell ref="AI8:AI10"/>
    <mergeCell ref="AJ8:AJ10"/>
    <mergeCell ref="AK8:AK10"/>
    <mergeCell ref="B91:D91"/>
    <mergeCell ref="AA8:AD8"/>
    <mergeCell ref="AE8:AE10"/>
    <mergeCell ref="AF8:AG9"/>
    <mergeCell ref="P9:P10"/>
    <mergeCell ref="Q9:T9"/>
    <mergeCell ref="AA9:AA10"/>
    <mergeCell ref="AB9:AB10"/>
    <mergeCell ref="AC9:AC10"/>
    <mergeCell ref="AD9:AD10"/>
    <mergeCell ref="I8:I10"/>
    <mergeCell ref="J8:K9"/>
    <mergeCell ref="L8:N9"/>
    <mergeCell ref="O8:O10"/>
    <mergeCell ref="P8:Y8"/>
    <mergeCell ref="U141:X141"/>
    <mergeCell ref="I142:K142"/>
    <mergeCell ref="R142:T146"/>
    <mergeCell ref="B3:AK3"/>
    <mergeCell ref="C6:F6"/>
    <mergeCell ref="P4:P5"/>
    <mergeCell ref="Q4:T4"/>
    <mergeCell ref="B8:B10"/>
    <mergeCell ref="C8:C10"/>
    <mergeCell ref="D8:D10"/>
    <mergeCell ref="E8:E10"/>
    <mergeCell ref="F8:F10"/>
    <mergeCell ref="G8:H9"/>
    <mergeCell ref="U142:X146"/>
    <mergeCell ref="R147:T148"/>
    <mergeCell ref="U147:X148"/>
    <mergeCell ref="B2:AK2"/>
    <mergeCell ref="AA141:AD141"/>
    <mergeCell ref="AA148:AD148"/>
    <mergeCell ref="I143:K143"/>
    <mergeCell ref="I144:K144"/>
    <mergeCell ref="I145:K145"/>
    <mergeCell ref="C147:G147"/>
    <mergeCell ref="I147:K148"/>
    <mergeCell ref="L147:Q150"/>
    <mergeCell ref="C148:G148"/>
    <mergeCell ref="I141:K141"/>
    <mergeCell ref="L141:Q141"/>
    <mergeCell ref="R141:T141"/>
  </mergeCells>
  <printOptions gridLines="1"/>
  <pageMargins left="0.17" right="0" top="0.17" bottom="0.17" header="0.17" footer="0.3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 </vt:lpstr>
      <vt:lpstr>'Detail '!Print_Area</vt:lpstr>
      <vt:lpstr>'Detail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2019-01-20T16:28:25Z</dcterms:modified>
</cp:coreProperties>
</file>