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0332" yWindow="-288" windowWidth="9336" windowHeight="9048"/>
  </bookViews>
  <sheets>
    <sheet name="Annex 1" sheetId="3" r:id="rId1"/>
    <sheet name="Annex 2" sheetId="6" r:id="rId2"/>
    <sheet name="Sheet1" sheetId="7" r:id="rId3"/>
  </sheets>
  <definedNames>
    <definedName name="_xlnm._FilterDatabase" localSheetId="0" hidden="1">'Annex 1'!$A$7:$BC$108</definedName>
    <definedName name="_xlnm.Print_Area" localSheetId="0">'Annex 1'!$A$1:$AK$108</definedName>
    <definedName name="_xlnm.Print_Area" localSheetId="1">'Annex 2'!$A$1:$AA$40</definedName>
    <definedName name="_xlnm.Print_Area" localSheetId="2">Sheet1!$A$1:$AL$108</definedName>
    <definedName name="_xlnm.Print_Titles" localSheetId="0">'Annex 1'!$1:$6</definedName>
    <definedName name="_xlnm.Print_Titles" localSheetId="2">Sheet1!$4:$6</definedName>
  </definedNames>
  <calcPr calcId="152511" calcMode="manual"/>
</workbook>
</file>

<file path=xl/calcChain.xml><?xml version="1.0" encoding="utf-8"?>
<calcChain xmlns="http://schemas.openxmlformats.org/spreadsheetml/2006/main">
  <c r="AO3" i="3" l="1"/>
  <c r="AP3" i="3"/>
  <c r="AQ3" i="3"/>
  <c r="Z12" i="6"/>
  <c r="G15" i="6"/>
  <c r="G12" i="6"/>
  <c r="AT1" i="3"/>
  <c r="T107" i="3" l="1"/>
  <c r="S88" i="3" l="1"/>
  <c r="S106" i="3" l="1"/>
  <c r="S43" i="3"/>
  <c r="V15" i="6" l="1"/>
  <c r="W15" i="6"/>
  <c r="O15" i="6"/>
  <c r="P15" i="6"/>
  <c r="Q15" i="6"/>
  <c r="R15" i="6"/>
  <c r="S15" i="6"/>
  <c r="T15" i="6"/>
  <c r="U15" i="6"/>
  <c r="O20" i="6" l="1"/>
  <c r="P20" i="6"/>
  <c r="Q20" i="6"/>
  <c r="R20" i="6"/>
  <c r="S20" i="6"/>
  <c r="T20" i="6"/>
  <c r="U20" i="6"/>
  <c r="V20" i="6"/>
  <c r="W20" i="6"/>
  <c r="X20" i="6"/>
  <c r="W18" i="6"/>
  <c r="O18" i="6"/>
  <c r="P18" i="6"/>
  <c r="Q18" i="6"/>
  <c r="R18" i="6"/>
  <c r="S18" i="6"/>
  <c r="T18" i="6"/>
  <c r="U18" i="6"/>
  <c r="V18" i="6"/>
  <c r="O17" i="6"/>
  <c r="P17" i="6"/>
  <c r="Q17" i="6"/>
  <c r="R17" i="6"/>
  <c r="S17" i="6"/>
  <c r="T17" i="6"/>
  <c r="U17" i="6"/>
  <c r="V17" i="6"/>
  <c r="W17" i="6"/>
  <c r="O14" i="6"/>
  <c r="P14" i="6"/>
  <c r="Q14" i="6"/>
  <c r="R14" i="6"/>
  <c r="S14" i="6"/>
  <c r="T14" i="6"/>
  <c r="U14" i="6"/>
  <c r="V14" i="6"/>
  <c r="W14" i="6"/>
  <c r="O12" i="6"/>
  <c r="P12" i="6"/>
  <c r="Q12" i="6"/>
  <c r="R12" i="6"/>
  <c r="S12" i="6"/>
  <c r="T12" i="6"/>
  <c r="U12" i="6"/>
  <c r="V12" i="6"/>
  <c r="W12" i="6"/>
  <c r="S107" i="3"/>
  <c r="S42" i="3"/>
  <c r="S95" i="3"/>
  <c r="S94" i="3"/>
  <c r="S92" i="3"/>
  <c r="S73" i="3"/>
  <c r="S71" i="3"/>
  <c r="L71" i="3"/>
  <c r="P128" i="3"/>
  <c r="P127" i="3"/>
  <c r="P129" i="3" s="1"/>
  <c r="P130" i="3" s="1"/>
  <c r="P131" i="3" s="1"/>
  <c r="S69" i="3" l="1"/>
  <c r="AW101" i="7"/>
  <c r="AF108" i="7" l="1"/>
  <c r="AE108" i="7"/>
  <c r="AD108" i="7"/>
  <c r="AC108" i="7"/>
  <c r="AB108" i="7"/>
  <c r="AA108" i="7"/>
  <c r="Z108" i="7"/>
  <c r="Y108" i="7"/>
  <c r="X108" i="7"/>
  <c r="W108" i="7"/>
  <c r="R108" i="7"/>
  <c r="Q108" i="7"/>
  <c r="O108" i="7"/>
  <c r="K108" i="7"/>
  <c r="J108" i="7"/>
  <c r="P107" i="7"/>
  <c r="T106" i="7"/>
  <c r="P106" i="7"/>
  <c r="T105" i="7"/>
  <c r="P105" i="7"/>
  <c r="N105" i="7" s="1"/>
  <c r="T104" i="7"/>
  <c r="P104" i="7"/>
  <c r="T103" i="7"/>
  <c r="P103" i="7"/>
  <c r="T102" i="7"/>
  <c r="P102" i="7"/>
  <c r="T101" i="7"/>
  <c r="P101" i="7"/>
  <c r="P100" i="7"/>
  <c r="L100" i="7"/>
  <c r="L108" i="7" s="1"/>
  <c r="T99" i="7"/>
  <c r="P99" i="7"/>
  <c r="T98" i="7"/>
  <c r="P98" i="7"/>
  <c r="T97" i="7"/>
  <c r="P97" i="7"/>
  <c r="T96" i="7"/>
  <c r="P96" i="7"/>
  <c r="P94" i="7"/>
  <c r="T93" i="7"/>
  <c r="P93" i="7"/>
  <c r="P92" i="7"/>
  <c r="V91" i="7"/>
  <c r="S91" i="7"/>
  <c r="P91" i="7"/>
  <c r="N91" i="7"/>
  <c r="M91" i="7"/>
  <c r="V90" i="7"/>
  <c r="T90" i="7"/>
  <c r="P90" i="7"/>
  <c r="V89" i="7"/>
  <c r="T89" i="7"/>
  <c r="P89" i="7"/>
  <c r="T88" i="7"/>
  <c r="P88" i="7"/>
  <c r="T87" i="7"/>
  <c r="P87" i="7"/>
  <c r="V86" i="7"/>
  <c r="T86" i="7"/>
  <c r="P86" i="7"/>
  <c r="T85" i="7"/>
  <c r="P85" i="7"/>
  <c r="T84" i="7"/>
  <c r="P84" i="7"/>
  <c r="T83" i="7"/>
  <c r="P83" i="7"/>
  <c r="T82" i="7"/>
  <c r="P82" i="7"/>
  <c r="T81" i="7"/>
  <c r="P81" i="7"/>
  <c r="M81" i="7"/>
  <c r="T80" i="7"/>
  <c r="P80" i="7"/>
  <c r="T79" i="7"/>
  <c r="P79" i="7"/>
  <c r="M79" i="7"/>
  <c r="T78" i="7"/>
  <c r="P78" i="7"/>
  <c r="T77" i="7"/>
  <c r="P77" i="7"/>
  <c r="T76" i="7"/>
  <c r="P76" i="7"/>
  <c r="V75" i="7"/>
  <c r="T75" i="7"/>
  <c r="P75" i="7"/>
  <c r="V74" i="7"/>
  <c r="T74" i="7"/>
  <c r="P74" i="7"/>
  <c r="P73" i="7"/>
  <c r="T72" i="7"/>
  <c r="P72" i="7"/>
  <c r="P71" i="7"/>
  <c r="T70" i="7"/>
  <c r="P70" i="7"/>
  <c r="P69" i="7"/>
  <c r="T68" i="7"/>
  <c r="P68" i="7"/>
  <c r="T67" i="7"/>
  <c r="P67" i="7"/>
  <c r="M67" i="7"/>
  <c r="T66" i="7"/>
  <c r="P66" i="7"/>
  <c r="M66" i="7"/>
  <c r="T65" i="7"/>
  <c r="P65" i="7"/>
  <c r="T64" i="7"/>
  <c r="P64" i="7"/>
  <c r="T63" i="7"/>
  <c r="P63" i="7"/>
  <c r="V62" i="7"/>
  <c r="T62" i="7"/>
  <c r="P62" i="7"/>
  <c r="T61" i="7"/>
  <c r="P61" i="7"/>
  <c r="V60" i="7"/>
  <c r="T60" i="7"/>
  <c r="P60" i="7"/>
  <c r="T59" i="7"/>
  <c r="P59" i="7"/>
  <c r="T58" i="7"/>
  <c r="M58" i="7"/>
  <c r="AG57" i="7"/>
  <c r="T57" i="7"/>
  <c r="P57" i="7"/>
  <c r="T56" i="7"/>
  <c r="T55" i="7"/>
  <c r="T54" i="7"/>
  <c r="V53" i="7"/>
  <c r="T53" i="7"/>
  <c r="P53" i="7"/>
  <c r="V52" i="7"/>
  <c r="T52" i="7"/>
  <c r="P52" i="7"/>
  <c r="T51" i="7"/>
  <c r="P51" i="7"/>
  <c r="N51" i="7"/>
  <c r="T50" i="7"/>
  <c r="P50" i="7"/>
  <c r="N50" i="7"/>
  <c r="T49" i="7"/>
  <c r="P49" i="7"/>
  <c r="T48" i="7"/>
  <c r="P48" i="7"/>
  <c r="T47" i="7"/>
  <c r="P47" i="7"/>
  <c r="N47" i="7"/>
  <c r="T46" i="7"/>
  <c r="P46" i="7"/>
  <c r="P45" i="7"/>
  <c r="M45" i="7"/>
  <c r="T45" i="7" s="1"/>
  <c r="T44" i="7"/>
  <c r="P44" i="7"/>
  <c r="T43" i="7"/>
  <c r="P42" i="7"/>
  <c r="T41" i="7"/>
  <c r="P41" i="7"/>
  <c r="T40" i="7"/>
  <c r="P40" i="7"/>
  <c r="N40" i="7"/>
  <c r="AG39" i="7"/>
  <c r="T39" i="7"/>
  <c r="P39" i="7"/>
  <c r="M39" i="7"/>
  <c r="T38" i="7"/>
  <c r="P38" i="7"/>
  <c r="T37" i="7"/>
  <c r="P37" i="7"/>
  <c r="AG36" i="7"/>
  <c r="V36" i="7"/>
  <c r="T36" i="7"/>
  <c r="P36" i="7"/>
  <c r="T35" i="7"/>
  <c r="P35" i="7"/>
  <c r="T34" i="7"/>
  <c r="P34" i="7"/>
  <c r="T33" i="7"/>
  <c r="P33" i="7"/>
  <c r="T32" i="7"/>
  <c r="P32" i="7"/>
  <c r="T31" i="7"/>
  <c r="P31" i="7"/>
  <c r="AG30" i="7"/>
  <c r="T30" i="7"/>
  <c r="P30" i="7"/>
  <c r="T29" i="7"/>
  <c r="P29" i="7"/>
  <c r="T28" i="7"/>
  <c r="P28" i="7"/>
  <c r="M28" i="7"/>
  <c r="AG27" i="7"/>
  <c r="T27" i="7"/>
  <c r="P27" i="7"/>
  <c r="T26" i="7"/>
  <c r="P26" i="7"/>
  <c r="AG25" i="7"/>
  <c r="T25" i="7"/>
  <c r="P25" i="7"/>
  <c r="AG24" i="7"/>
  <c r="T24" i="7"/>
  <c r="P24" i="7"/>
  <c r="AG23" i="7"/>
  <c r="T23" i="7"/>
  <c r="P23" i="7"/>
  <c r="T22" i="7"/>
  <c r="P22" i="7"/>
  <c r="T21" i="7"/>
  <c r="P21" i="7"/>
  <c r="T20" i="7"/>
  <c r="P20" i="7"/>
  <c r="T19" i="7"/>
  <c r="T18" i="7"/>
  <c r="T17" i="7"/>
  <c r="T16" i="7"/>
  <c r="P16" i="7"/>
  <c r="T15" i="7"/>
  <c r="P15" i="7"/>
  <c r="T14" i="7"/>
  <c r="P14" i="7"/>
  <c r="T13" i="7"/>
  <c r="P13" i="7"/>
  <c r="T12" i="7"/>
  <c r="P12" i="7"/>
  <c r="AG11" i="7"/>
  <c r="T11" i="7"/>
  <c r="P11" i="7"/>
  <c r="T10" i="7"/>
  <c r="P10" i="7"/>
  <c r="V9" i="7"/>
  <c r="P9" i="7"/>
  <c r="P8" i="7"/>
  <c r="P7" i="7"/>
  <c r="AN4" i="7"/>
  <c r="AR3" i="7"/>
  <c r="AQ3" i="7"/>
  <c r="AP3" i="7"/>
  <c r="AN3" i="7"/>
  <c r="S79" i="3"/>
  <c r="S58" i="3"/>
  <c r="O92" i="3"/>
  <c r="M100" i="7" l="1"/>
  <c r="P108" i="7"/>
  <c r="AG108" i="7"/>
  <c r="M108" i="7"/>
  <c r="T91" i="7"/>
  <c r="N108" i="7"/>
  <c r="AN2" i="7"/>
  <c r="AS1" i="7" s="1"/>
  <c r="T100" i="7"/>
  <c r="S108" i="7"/>
  <c r="R110" i="7" s="1"/>
  <c r="Q108" i="3"/>
  <c r="H18" i="6"/>
  <c r="H12" i="6"/>
  <c r="I15" i="6"/>
  <c r="H15" i="6"/>
  <c r="H14" i="6"/>
  <c r="L79" i="3"/>
  <c r="P132" i="3" l="1"/>
  <c r="Q128" i="3"/>
  <c r="Q130" i="3" s="1"/>
  <c r="Q131" i="3" s="1"/>
  <c r="L58" i="3"/>
  <c r="I12" i="6" l="1"/>
  <c r="R108" i="3"/>
  <c r="Y12" i="6"/>
  <c r="K100" i="3"/>
  <c r="P108" i="3"/>
  <c r="N108" i="3"/>
  <c r="H17" i="6" l="1"/>
  <c r="K108" i="3"/>
  <c r="S100" i="3"/>
  <c r="L100" i="3"/>
  <c r="O107" i="3" l="1"/>
  <c r="S81" i="3"/>
  <c r="S67" i="3"/>
  <c r="S41" i="3"/>
  <c r="S66" i="3"/>
  <c r="G17" i="6"/>
  <c r="G18" i="6"/>
  <c r="L28" i="3"/>
  <c r="I18" i="6" s="1"/>
  <c r="L39" i="3"/>
  <c r="M40" i="3"/>
  <c r="L45" i="3"/>
  <c r="M47" i="3"/>
  <c r="M50" i="3"/>
  <c r="M51" i="3"/>
  <c r="L66" i="3"/>
  <c r="L67" i="3"/>
  <c r="L81" i="3"/>
  <c r="AR1" i="3"/>
  <c r="AQ5" i="3" l="1"/>
  <c r="L108" i="3"/>
  <c r="I17" i="6"/>
  <c r="U21" i="6"/>
  <c r="T21" i="6"/>
  <c r="Y18" i="6" l="1"/>
  <c r="Y15" i="6"/>
  <c r="Y14" i="6"/>
  <c r="S45" i="3" l="1"/>
  <c r="S44" i="3"/>
  <c r="N12" i="6"/>
  <c r="N18" i="6"/>
  <c r="K18" i="6"/>
  <c r="L18" i="6"/>
  <c r="M18" i="6"/>
  <c r="K17" i="6"/>
  <c r="L17" i="6"/>
  <c r="N17" i="6"/>
  <c r="J108" i="3"/>
  <c r="I108" i="3"/>
  <c r="W108" i="3"/>
  <c r="X108" i="3"/>
  <c r="Y108" i="3"/>
  <c r="Z108" i="3"/>
  <c r="AA108" i="3"/>
  <c r="AB108" i="3"/>
  <c r="AC108" i="3"/>
  <c r="AD108" i="3"/>
  <c r="AE108" i="3"/>
  <c r="V108" i="3"/>
  <c r="S31" i="3"/>
  <c r="S22" i="3"/>
  <c r="S28" i="3"/>
  <c r="O106" i="3" l="1"/>
  <c r="S39" i="3"/>
  <c r="S105" i="3"/>
  <c r="O105" i="3"/>
  <c r="M105" i="3" s="1"/>
  <c r="M108" i="3" s="1"/>
  <c r="S34" i="3"/>
  <c r="S35" i="3"/>
  <c r="S40" i="3"/>
  <c r="S47" i="3"/>
  <c r="S48" i="3"/>
  <c r="S49" i="3"/>
  <c r="S50" i="3"/>
  <c r="S51" i="3"/>
  <c r="S54" i="3"/>
  <c r="S55" i="3"/>
  <c r="S56" i="3"/>
  <c r="S57" i="3"/>
  <c r="S59" i="3"/>
  <c r="S61" i="3"/>
  <c r="S63" i="3"/>
  <c r="S64" i="3"/>
  <c r="S65" i="3"/>
  <c r="S68" i="3"/>
  <c r="S70" i="3"/>
  <c r="S72" i="3"/>
  <c r="S77" i="3"/>
  <c r="S78" i="3"/>
  <c r="S80" i="3"/>
  <c r="S82" i="3"/>
  <c r="S83" i="3"/>
  <c r="S84" i="3"/>
  <c r="S85" i="3"/>
  <c r="S86" i="3"/>
  <c r="S87" i="3"/>
  <c r="S96" i="3"/>
  <c r="S97" i="3"/>
  <c r="S98" i="3"/>
  <c r="S99" i="3"/>
  <c r="S101" i="3"/>
  <c r="S104" i="3"/>
  <c r="S30" i="3"/>
  <c r="S32" i="3"/>
  <c r="S29" i="3"/>
  <c r="S26" i="3"/>
  <c r="S27" i="3"/>
  <c r="S23" i="3"/>
  <c r="S24" i="3"/>
  <c r="S25" i="3"/>
  <c r="S21" i="3"/>
  <c r="S17" i="3"/>
  <c r="S18" i="3"/>
  <c r="S19" i="3"/>
  <c r="S15" i="3"/>
  <c r="S13" i="3"/>
  <c r="S16" i="3"/>
  <c r="S12" i="3"/>
  <c r="S11" i="3"/>
  <c r="N20" i="6" l="1"/>
  <c r="N15" i="6"/>
  <c r="O45" i="3"/>
  <c r="N14" i="6"/>
  <c r="X18" i="6"/>
  <c r="O104" i="3"/>
  <c r="Y17" i="6" l="1"/>
  <c r="O21" i="6"/>
  <c r="S21" i="6"/>
  <c r="R21" i="6"/>
  <c r="P21" i="6"/>
  <c r="Q21" i="6"/>
  <c r="O86" i="3"/>
  <c r="M17" i="6"/>
  <c r="K14" i="6"/>
  <c r="L14" i="6"/>
  <c r="I14" i="6"/>
  <c r="G14" i="6"/>
  <c r="V21" i="6"/>
  <c r="W21" i="6"/>
  <c r="Y20" i="6"/>
  <c r="Y21" i="6" l="1"/>
  <c r="O71" i="3"/>
  <c r="O96" i="3" l="1"/>
  <c r="O57" i="3" l="1"/>
  <c r="K15" i="6" l="1"/>
  <c r="L15" i="6"/>
  <c r="O50" i="3" l="1"/>
  <c r="O49" i="3"/>
  <c r="O48" i="3"/>
  <c r="O47" i="3"/>
  <c r="M14" i="6"/>
  <c r="O30" i="3" l="1"/>
  <c r="O27" i="3"/>
  <c r="M15" i="6" l="1"/>
  <c r="M12" i="6"/>
  <c r="M21" i="6" l="1"/>
  <c r="K12" i="6"/>
  <c r="L12" i="6"/>
  <c r="K20" i="6"/>
  <c r="L20" i="6"/>
  <c r="I20" i="6"/>
  <c r="O80" i="3"/>
  <c r="O99" i="3" l="1"/>
  <c r="O97" i="3"/>
  <c r="O98" i="3"/>
  <c r="O72" i="3"/>
  <c r="O73" i="3"/>
  <c r="O77" i="3"/>
  <c r="O78" i="3"/>
  <c r="O79" i="3"/>
  <c r="O82" i="3"/>
  <c r="O83" i="3"/>
  <c r="O84" i="3"/>
  <c r="O85" i="3"/>
  <c r="O87" i="3"/>
  <c r="O88" i="3"/>
  <c r="O94" i="3"/>
  <c r="O81" i="3"/>
  <c r="O101" i="3"/>
  <c r="O100" i="3"/>
  <c r="O70" i="3"/>
  <c r="O69" i="3"/>
  <c r="O64" i="3"/>
  <c r="O65" i="3"/>
  <c r="O66" i="3"/>
  <c r="O67" i="3"/>
  <c r="O68" i="3"/>
  <c r="O61" i="3"/>
  <c r="O63" i="3"/>
  <c r="O59" i="3"/>
  <c r="J20" i="6" l="1"/>
  <c r="U86" i="3" l="1"/>
  <c r="Z18" i="6"/>
  <c r="AF57" i="3"/>
  <c r="AF39" i="3" l="1"/>
  <c r="C21" i="6"/>
  <c r="N21" i="6" l="1"/>
  <c r="G20" i="6" l="1"/>
  <c r="G21" i="6" s="1"/>
  <c r="L21" i="6" l="1"/>
  <c r="O25" i="3" l="1"/>
  <c r="S20" i="3"/>
  <c r="D21" i="6" l="1"/>
  <c r="E21" i="6"/>
  <c r="F21" i="6"/>
  <c r="K21" i="6" l="1"/>
  <c r="X12" i="6"/>
  <c r="AF30" i="3"/>
  <c r="AF27" i="3"/>
  <c r="AF25" i="3"/>
  <c r="AF24" i="3"/>
  <c r="AF23" i="3"/>
  <c r="AF11" i="3"/>
  <c r="O51" i="3"/>
  <c r="O44" i="3"/>
  <c r="O42" i="3"/>
  <c r="O41" i="3"/>
  <c r="O40" i="3"/>
  <c r="O39" i="3"/>
  <c r="O35" i="3"/>
  <c r="O34" i="3"/>
  <c r="O32" i="3"/>
  <c r="O31" i="3"/>
  <c r="O29" i="3"/>
  <c r="O28" i="3"/>
  <c r="O26" i="3"/>
  <c r="O24" i="3"/>
  <c r="O23" i="3"/>
  <c r="O22" i="3"/>
  <c r="O21" i="3"/>
  <c r="O20" i="3"/>
  <c r="O16" i="3"/>
  <c r="O15" i="3"/>
  <c r="O13" i="3"/>
  <c r="O12" i="3"/>
  <c r="O11" i="3"/>
  <c r="X14" i="6" l="1"/>
  <c r="O108" i="3"/>
  <c r="J18" i="6"/>
  <c r="J17" i="6"/>
  <c r="Z17" i="6"/>
  <c r="X17" i="6"/>
  <c r="Z15" i="6"/>
  <c r="X15" i="6"/>
  <c r="Z14" i="6"/>
  <c r="J14" i="6"/>
  <c r="AF108" i="3"/>
  <c r="J15" i="6"/>
  <c r="J12" i="6"/>
  <c r="I21" i="6"/>
  <c r="Z21" i="6" l="1"/>
  <c r="X21" i="6"/>
  <c r="J21" i="6"/>
  <c r="H21" i="6" l="1"/>
</calcChain>
</file>

<file path=xl/sharedStrings.xml><?xml version="1.0" encoding="utf-8"?>
<sst xmlns="http://schemas.openxmlformats.org/spreadsheetml/2006/main" count="2261" uniqueCount="736">
  <si>
    <t>A</t>
  </si>
  <si>
    <t>B</t>
  </si>
  <si>
    <t>C</t>
  </si>
  <si>
    <t>D</t>
  </si>
  <si>
    <t>E</t>
  </si>
  <si>
    <t>F</t>
  </si>
  <si>
    <t>G</t>
  </si>
  <si>
    <t>Remarks</t>
  </si>
  <si>
    <t>Total</t>
  </si>
  <si>
    <t>Sector</t>
  </si>
  <si>
    <t>Total Estimate Cost
(Rs.)</t>
  </si>
  <si>
    <t>Allocation (Rs.)</t>
  </si>
  <si>
    <t>Name of MP</t>
  </si>
  <si>
    <t>(0 - 5)%</t>
  </si>
  <si>
    <t>(6 - 25)%</t>
  </si>
  <si>
    <t>(26 - 40)%</t>
  </si>
  <si>
    <t>(61 - 80)%</t>
  </si>
  <si>
    <t>(81 - 99)%</t>
  </si>
  <si>
    <t>(41 - 60)%</t>
  </si>
  <si>
    <t>SN</t>
  </si>
  <si>
    <t>Estimate is being / to be prepared and initial works started</t>
  </si>
  <si>
    <t>Name</t>
  </si>
  <si>
    <t>No</t>
  </si>
  <si>
    <r>
      <rPr>
        <b/>
        <sz val="11"/>
        <color theme="1"/>
        <rFont val="Times New Roman"/>
        <family val="1"/>
      </rPr>
      <t>Constructions</t>
    </r>
    <r>
      <rPr>
        <sz val="11"/>
        <color theme="1"/>
        <rFont val="Times New Roman"/>
        <family val="1"/>
      </rPr>
      <t xml:space="preserve">         : 80% Completed
</t>
    </r>
    <r>
      <rPr>
        <b/>
        <sz val="11"/>
        <color theme="1"/>
        <rFont val="Times New Roman"/>
        <family val="1"/>
      </rPr>
      <t xml:space="preserve">Other </t>
    </r>
    <r>
      <rPr>
        <sz val="11"/>
        <color theme="1"/>
        <rFont val="Times New Roman"/>
        <family val="1"/>
      </rPr>
      <t xml:space="preserve">                     :  Received  goods / instruments as per the order     </t>
    </r>
  </si>
  <si>
    <r>
      <rPr>
        <b/>
        <sz val="11"/>
        <color theme="1"/>
        <rFont val="Times New Roman"/>
        <family val="1"/>
      </rPr>
      <t>Constructions</t>
    </r>
    <r>
      <rPr>
        <sz val="11"/>
        <color theme="1"/>
        <rFont val="Times New Roman"/>
        <family val="1"/>
      </rPr>
      <t xml:space="preserve">         : 99% Completed
</t>
    </r>
    <r>
      <rPr>
        <b/>
        <sz val="11"/>
        <color theme="1"/>
        <rFont val="Times New Roman"/>
        <family val="1"/>
      </rPr>
      <t xml:space="preserve">Other </t>
    </r>
    <r>
      <rPr>
        <sz val="11"/>
        <color theme="1"/>
        <rFont val="Times New Roman"/>
        <family val="1"/>
      </rPr>
      <t xml:space="preserve">                     : Completed lists of goods and beneficiaries</t>
    </r>
  </si>
  <si>
    <r>
      <rPr>
        <b/>
        <sz val="11"/>
        <color theme="1"/>
        <rFont val="Times New Roman"/>
        <family val="1"/>
      </rPr>
      <t xml:space="preserve">Constructions </t>
    </r>
    <r>
      <rPr>
        <sz val="11"/>
        <color theme="1"/>
        <rFont val="Times New Roman"/>
        <family val="1"/>
      </rPr>
      <t xml:space="preserve">        : 100% Completed
</t>
    </r>
    <r>
      <rPr>
        <b/>
        <sz val="11"/>
        <color theme="1"/>
        <rFont val="Times New Roman"/>
        <family val="1"/>
      </rPr>
      <t xml:space="preserve">Other </t>
    </r>
    <r>
      <rPr>
        <sz val="11"/>
        <color theme="1"/>
        <rFont val="Times New Roman"/>
        <family val="1"/>
      </rPr>
      <t xml:space="preserve">                     : Issued goods and instruments to identified institutions/ CBOs                                                                    </t>
    </r>
  </si>
  <si>
    <r>
      <rPr>
        <b/>
        <sz val="11"/>
        <color theme="1"/>
        <rFont val="Times New Roman"/>
        <family val="1"/>
      </rPr>
      <t xml:space="preserve">Constructions </t>
    </r>
    <r>
      <rPr>
        <sz val="11"/>
        <color theme="1"/>
        <rFont val="Times New Roman"/>
        <family val="1"/>
      </rPr>
      <t xml:space="preserve">        : Started construction works , (40%  completed) 
</t>
    </r>
    <r>
      <rPr>
        <b/>
        <sz val="11"/>
        <color theme="1"/>
        <rFont val="Times New Roman"/>
        <family val="1"/>
      </rPr>
      <t xml:space="preserve"> Other </t>
    </r>
    <r>
      <rPr>
        <sz val="11"/>
        <color theme="1"/>
        <rFont val="Times New Roman"/>
        <family val="1"/>
      </rPr>
      <t xml:space="preserve">                    : Placed orders for goods / instruments</t>
    </r>
  </si>
  <si>
    <t>(a)  - Please see the Annexure No.3 for Divisional Secretariate Divisions Names &amp; Nos.</t>
  </si>
  <si>
    <t>(b)  - Please see the Annexure No.4 for Grama Niladhari Divisions Names &amp; Nos.</t>
  </si>
  <si>
    <t>Description for rating</t>
  </si>
  <si>
    <t>Rates</t>
  </si>
  <si>
    <t>Percentage Ranges</t>
  </si>
  <si>
    <t>(c ) - Instructions to fill the Physical Progress</t>
  </si>
  <si>
    <r>
      <t xml:space="preserve">Divisional Secretariat Division </t>
    </r>
    <r>
      <rPr>
        <b/>
        <vertAlign val="superscript"/>
        <sz val="11"/>
        <rFont val="Times New Roman"/>
        <family val="1"/>
      </rPr>
      <t xml:space="preserve">(a)                             </t>
    </r>
  </si>
  <si>
    <r>
      <t xml:space="preserve"> G.N. Division </t>
    </r>
    <r>
      <rPr>
        <b/>
        <vertAlign val="superscript"/>
        <sz val="10"/>
        <rFont val="Times New Roman"/>
        <family val="1"/>
      </rPr>
      <t xml:space="preserve">(b) </t>
    </r>
  </si>
  <si>
    <r>
      <t xml:space="preserve">Physical Progress </t>
    </r>
    <r>
      <rPr>
        <b/>
        <vertAlign val="superscript"/>
        <sz val="10"/>
        <rFont val="Times New Roman"/>
        <family val="1"/>
      </rPr>
      <t xml:space="preserve">(c) </t>
    </r>
    <r>
      <rPr>
        <b/>
        <sz val="10"/>
        <rFont val="Times New Roman"/>
        <family val="1"/>
      </rPr>
      <t xml:space="preserve"> </t>
    </r>
  </si>
  <si>
    <t>Construction</t>
  </si>
  <si>
    <t xml:space="preserve">Type of Project </t>
  </si>
  <si>
    <t>i</t>
  </si>
  <si>
    <t>ii</t>
  </si>
  <si>
    <t>iv</t>
  </si>
  <si>
    <t>Amount of Released Allocation (Rs)</t>
  </si>
  <si>
    <t>Without Adm (Rs)</t>
  </si>
  <si>
    <t>Key performance indicator</t>
  </si>
  <si>
    <t>Admin (1.5%) (Rs)</t>
  </si>
  <si>
    <t>Total (Rs)</t>
  </si>
  <si>
    <t>Agreement Cost (Rs)</t>
  </si>
  <si>
    <t>Measurement</t>
  </si>
  <si>
    <t>Value of mesurment</t>
  </si>
  <si>
    <t>Implementin &amp; Agency</t>
  </si>
  <si>
    <t>CBO/Contractor</t>
  </si>
  <si>
    <t>Starting Date</t>
  </si>
  <si>
    <t>End Date</t>
  </si>
  <si>
    <t>Project No</t>
  </si>
  <si>
    <t>Project Name</t>
  </si>
  <si>
    <t>No of Beneficiaries</t>
  </si>
  <si>
    <r>
      <rPr>
        <b/>
        <sz val="11"/>
        <color theme="1"/>
        <rFont val="Times New Roman"/>
        <family val="1"/>
      </rPr>
      <t>B i</t>
    </r>
    <r>
      <rPr>
        <sz val="11"/>
        <color theme="1"/>
        <rFont val="Times New Roman"/>
        <family val="1"/>
      </rPr>
      <t xml:space="preserve"> - Estimates Approved &amp; Bid Documents Prepared                                       </t>
    </r>
    <r>
      <rPr>
        <b/>
        <sz val="11"/>
        <color theme="1"/>
        <rFont val="Times New Roman"/>
        <family val="1"/>
      </rPr>
      <t>B ii</t>
    </r>
    <r>
      <rPr>
        <sz val="11"/>
        <color theme="1"/>
        <rFont val="Times New Roman"/>
        <family val="1"/>
      </rPr>
      <t xml:space="preserve"> -                                                                                                   Construction: Quotation / Bid called  -                                                                                                                    Others:  Identified Institutions/ CBO's  to provide Goods / Instruments                           
</t>
    </r>
    <r>
      <rPr>
        <b/>
        <sz val="11"/>
        <color theme="1"/>
        <rFont val="Times New Roman"/>
        <family val="1"/>
      </rPr>
      <t>B iii</t>
    </r>
    <r>
      <rPr>
        <sz val="11"/>
        <color theme="1"/>
        <rFont val="Times New Roman"/>
        <family val="1"/>
      </rPr>
      <t xml:space="preserve"> -                                                                                                    Construction: Quotation / Bid Received                                                     Others :  Obtain required list of goods,
</t>
    </r>
    <r>
      <rPr>
        <b/>
        <sz val="11"/>
        <color theme="1"/>
        <rFont val="Times New Roman"/>
        <family val="1"/>
      </rPr>
      <t>B iv</t>
    </r>
    <r>
      <rPr>
        <sz val="11"/>
        <color theme="1"/>
        <rFont val="Times New Roman"/>
        <family val="1"/>
      </rPr>
      <t xml:space="preserve"> -                                                                                                        Construction: Contract Awarded                                                                                   Others :   Estimated prepared </t>
    </r>
  </si>
  <si>
    <r>
      <rPr>
        <b/>
        <sz val="11"/>
        <color theme="1"/>
        <rFont val="Times New Roman"/>
        <family val="1"/>
      </rPr>
      <t xml:space="preserve">Constructions </t>
    </r>
    <r>
      <rPr>
        <sz val="11"/>
        <color theme="1"/>
        <rFont val="Times New Roman"/>
        <family val="1"/>
      </rPr>
      <t xml:space="preserve">        :  60% Completed
</t>
    </r>
    <r>
      <rPr>
        <sz val="11"/>
        <color theme="1"/>
        <rFont val="Times New Roman"/>
        <family val="1"/>
      </rPr>
      <t xml:space="preserve">                                            </t>
    </r>
  </si>
  <si>
    <t xml:space="preserve">                          Decentralized Capital Budget Programme  -2017 - Colombo District</t>
  </si>
  <si>
    <t>Division</t>
  </si>
  <si>
    <t>Vote</t>
  </si>
  <si>
    <t>S.No.</t>
  </si>
  <si>
    <t>No of Total Projects</t>
  </si>
  <si>
    <t>Projects type</t>
  </si>
  <si>
    <t>Gn Divison</t>
  </si>
  <si>
    <t>Allocation Amount (Rs.)</t>
  </si>
  <si>
    <t>Total Estimate (Rs.)</t>
  </si>
  <si>
    <t>Amount of Released Allocation  (Rs.)</t>
  </si>
  <si>
    <t>Agreement Cost (Rs).</t>
  </si>
  <si>
    <t>Physical Progress</t>
  </si>
  <si>
    <t>Expenditure</t>
  </si>
  <si>
    <t>No of Beneficiales</t>
  </si>
  <si>
    <t>Contruction</t>
  </si>
  <si>
    <t>With Out Admin (Rs)</t>
  </si>
  <si>
    <t>Total (RS)</t>
  </si>
  <si>
    <t>iii</t>
  </si>
  <si>
    <t>Total (With VAT)   (Rs)</t>
  </si>
  <si>
    <t>RA</t>
  </si>
  <si>
    <t>SW</t>
  </si>
  <si>
    <t>MI</t>
  </si>
  <si>
    <t xml:space="preserve"> </t>
  </si>
  <si>
    <t>SS</t>
  </si>
  <si>
    <t>CD</t>
  </si>
  <si>
    <t>CP</t>
  </si>
  <si>
    <t>RW</t>
  </si>
  <si>
    <t>(0-5)%</t>
  </si>
  <si>
    <t>(6 -25 )%</t>
  </si>
  <si>
    <t>Constructions         : Started construction works , (40%  completed) 
 Other                     : Placed orders for goods / instruments</t>
  </si>
  <si>
    <t>(26 - 40 ) %</t>
  </si>
  <si>
    <t>(41 - 60 ) %</t>
  </si>
  <si>
    <t>(61 - 80) %</t>
  </si>
  <si>
    <t>(81 - 99 ) %</t>
  </si>
  <si>
    <t>……………………………………………</t>
  </si>
  <si>
    <t>…………………………………</t>
  </si>
  <si>
    <t>Prepared By</t>
  </si>
  <si>
    <t>Checked By</t>
  </si>
  <si>
    <t>Recommened by</t>
  </si>
  <si>
    <t>Approved By</t>
  </si>
  <si>
    <t>B  - i       Estimates Approved &amp; Bid Documents Prepared</t>
  </si>
  <si>
    <t>B  - ii      Quotation / Bid called</t>
  </si>
  <si>
    <t>B - iii      Quotation / Bid Received</t>
  </si>
  <si>
    <t xml:space="preserve">              Others :  Obtain required list of goods, </t>
  </si>
  <si>
    <t xml:space="preserve">              Others:  Identified Institutions/ CBO's  to provide Goods / Instruments</t>
  </si>
  <si>
    <t xml:space="preserve">B - iv      Contract Awarded </t>
  </si>
  <si>
    <t xml:space="preserve">              Others :   Estimated prepared </t>
  </si>
  <si>
    <t>Electorate Division</t>
  </si>
  <si>
    <t>With VAT</t>
  </si>
  <si>
    <t>Without VAT</t>
  </si>
  <si>
    <t>WS- Rural Water Supply</t>
  </si>
  <si>
    <t>EL- Rural Electricity</t>
  </si>
  <si>
    <t>RA- Rural Access</t>
  </si>
  <si>
    <t xml:space="preserve">EI -  Economic Infrastructure </t>
  </si>
  <si>
    <t>RW- Rural Welffare</t>
  </si>
  <si>
    <t>CD- Community Development</t>
  </si>
  <si>
    <t>MI- Minor Irrigation</t>
  </si>
  <si>
    <t>SW- Social Welfare</t>
  </si>
  <si>
    <t>SS- Social Services</t>
  </si>
  <si>
    <t>CP- Community Protection</t>
  </si>
  <si>
    <t>LD - Livelihood Development</t>
  </si>
  <si>
    <t>RE - Rural Economy</t>
  </si>
  <si>
    <t>WS</t>
  </si>
  <si>
    <t>EL</t>
  </si>
  <si>
    <t>EI</t>
  </si>
  <si>
    <t>LD</t>
  </si>
  <si>
    <t>……………………………………</t>
  </si>
  <si>
    <t>……………………………….……...</t>
  </si>
  <si>
    <r>
      <t>*</t>
    </r>
    <r>
      <rPr>
        <b/>
        <sz val="22"/>
        <color theme="1"/>
        <rFont val="Calibri"/>
        <family val="2"/>
        <scheme val="minor"/>
      </rPr>
      <t>Projects shoud be categorized for following sectors</t>
    </r>
  </si>
  <si>
    <t>RW- Rural Welfare</t>
  </si>
  <si>
    <t>Financial Progress</t>
  </si>
  <si>
    <t>2017/DCB/AD/MAHA/01</t>
  </si>
  <si>
    <t>Kottawa Naagaraya</t>
  </si>
  <si>
    <t>496B</t>
  </si>
  <si>
    <t>Maharagama</t>
  </si>
  <si>
    <t>2017/DCB/AD/MAHA/02</t>
  </si>
  <si>
    <t>Development by filling soil; for side wall  board of Himagiri Watta welfire Society Building Land at Udyana Road, Kottawa</t>
  </si>
  <si>
    <t>Liyanagoda</t>
  </si>
  <si>
    <t>496E</t>
  </si>
  <si>
    <t>2017/DCB/AD/MAHA/03</t>
  </si>
  <si>
    <t>Development and Concreting sub road near by No 87 Railway Road, Maharagama</t>
  </si>
  <si>
    <t>Maharagama West</t>
  </si>
  <si>
    <t>527C</t>
  </si>
  <si>
    <t>2017/DCB/IW/MAHA/04</t>
  </si>
  <si>
    <t>Kottawa North</t>
  </si>
  <si>
    <t>496C</t>
  </si>
  <si>
    <t>2017/DCB/UG/MAHA/05</t>
  </si>
  <si>
    <t xml:space="preserve">Developing of Ekamuthu Welfare Society  Building, Kottawa East  </t>
  </si>
  <si>
    <t>Kottawa East</t>
  </si>
  <si>
    <t>496A</t>
  </si>
  <si>
    <t>2017/DCB/UG/MAHA/06</t>
  </si>
  <si>
    <t>Developing of Gala uda Sri Darma Vihara  Building, Kalalgoda, Pannipitiya</t>
  </si>
  <si>
    <t>Depanama</t>
  </si>
  <si>
    <t>529A</t>
  </si>
  <si>
    <t>2017/DCB/UG/MAHA/07</t>
  </si>
  <si>
    <t>Costruction of Drain System for avoiding water cutoff for the Sri Chndasekararamaya Viharasthanaya, Maharagama</t>
  </si>
  <si>
    <t>Maharagama Nagaraya</t>
  </si>
  <si>
    <t>Finishing and Concreting of half work done by Sekkuwaththa Road, Hokandara Road, Pannipitiya</t>
  </si>
  <si>
    <t>2017/DCB/UG/MAHA/09</t>
  </si>
  <si>
    <t>Developing of Sri Sambuddaloka Viharastha Building, Madiwela, Kotte</t>
  </si>
  <si>
    <t>Madewela</t>
  </si>
  <si>
    <t>2017/DCB/UG/MAHA/10</t>
  </si>
  <si>
    <t>2017/DCB/UG/MAHA/11</t>
  </si>
  <si>
    <t>Supplying of   buffet set for Mahasen Jester Purawasiy Society, Liyanagoda</t>
  </si>
  <si>
    <t>2017/DCB/UG/MAHA/12</t>
  </si>
  <si>
    <t>Supplying of   buffet set for Diriya women society at no. 362/1, Maya Mawatha, Pannipitiya</t>
  </si>
  <si>
    <t>Makubura North</t>
  </si>
  <si>
    <t>498A</t>
  </si>
  <si>
    <t>2017/DCB/UG/MAHA/13</t>
  </si>
  <si>
    <t>Supplying for canopy hut for Grama Niladary Society</t>
  </si>
  <si>
    <t>Wattegedara</t>
  </si>
  <si>
    <t>532C</t>
  </si>
  <si>
    <t>2017/DCB/UG/MAHA/14</t>
  </si>
  <si>
    <t>Supplying of Goods for Siri Saddarmodaya Damma School at Kottawa</t>
  </si>
  <si>
    <t>2017/DCB/UG/MAHA/15</t>
  </si>
  <si>
    <t>Supplying of goods for Sri VajiraGnana Damma School, Maharaagama</t>
  </si>
  <si>
    <t>Godigamuwa North</t>
  </si>
  <si>
    <t>2017/DCB/DG/MAHA/16</t>
  </si>
  <si>
    <t>Fixing Drills for clasrooms of Janadipathi Vidyalaya, Maharagama</t>
  </si>
  <si>
    <t>2017/DCB/DG/MAHA/17</t>
  </si>
  <si>
    <t>Constructing  entering stair Case to the Play ground Vidyadana Vidyalaya, Kottawa</t>
  </si>
  <si>
    <t>2017/DCB/DG/MAHA/18</t>
  </si>
  <si>
    <t>Finishing of Maternity clinic &amp; re development of Annyonyadara society  building , Pathiragoda , Viharawatata</t>
  </si>
  <si>
    <t xml:space="preserve"> Pathiragoda</t>
  </si>
  <si>
    <t>527A</t>
  </si>
  <si>
    <t>2017/DCB/DG/MAHA/19</t>
  </si>
  <si>
    <t>Finishing of Asirywelfare society and awamangalyadara Hall building</t>
  </si>
  <si>
    <t>Malapalla West</t>
  </si>
  <si>
    <t>498B</t>
  </si>
  <si>
    <t>2017/DCB/DG/MAHA/20</t>
  </si>
  <si>
    <t>Finishing of Eaksath welfare Society Building at Jaya Mawatha, Godigamuwa</t>
  </si>
  <si>
    <t>Godigamuwa South A</t>
  </si>
  <si>
    <t>532A</t>
  </si>
  <si>
    <t>2017/DCB/DG/MAHA/21</t>
  </si>
  <si>
    <t xml:space="preserve">Finishing of Henawatta Society Building </t>
  </si>
  <si>
    <t>Kottawa South</t>
  </si>
  <si>
    <t>2017/DCB/DG/MAHA/22</t>
  </si>
  <si>
    <t>Supplying of Goods for Damma Schools</t>
  </si>
  <si>
    <t>2017/DCB/DG/MAHA/23</t>
  </si>
  <si>
    <t>Fixing Doors and Windows And Cement of Ground floor of Maharagama  Annoyadara/welfair/social welfire Society</t>
  </si>
  <si>
    <t>2017/DCB/DG/MAHA/24</t>
  </si>
  <si>
    <t>Fixing Doors and Windows of Computer and Library rooms at Agramathya Vidyalaya, Kallalgoda</t>
  </si>
  <si>
    <t>Thalawatugoda West</t>
  </si>
  <si>
    <t>493A</t>
  </si>
  <si>
    <t>2017/DCB/DG/MAHA/25</t>
  </si>
  <si>
    <t>Bilding of of covering wall for the Ganegoda Devalaya, Depanama</t>
  </si>
  <si>
    <t>2017/DCB/DG/MAHA/26</t>
  </si>
  <si>
    <t xml:space="preserve">Construction of remaining work of Damma School Building at Pamunuwa Sirimangalarama Viharaya </t>
  </si>
  <si>
    <t>Pamunuwa</t>
  </si>
  <si>
    <t>2017/DCB/DG/MAHA/27</t>
  </si>
  <si>
    <t>Construction of the water drain system  of Henegedara Road, Godigamuwa</t>
  </si>
  <si>
    <t>Godigamuwa South B</t>
  </si>
  <si>
    <t>532B</t>
  </si>
  <si>
    <t>2017/DCB/DG/MAHA/28</t>
  </si>
  <si>
    <t>Partition of Class Rooms at  Abagahapura Chandarathna Manawasinghe Vidayala</t>
  </si>
  <si>
    <t>2017/DCB/DG/MAHA/29</t>
  </si>
  <si>
    <t xml:space="preserve">Finishing  1st floor of  Thalapathpitiya Sethmithuru Annonyadara Society Building. </t>
  </si>
  <si>
    <t xml:space="preserve">Thalapathpitiya </t>
  </si>
  <si>
    <t>2017/DCB/RW/MAHA/30</t>
  </si>
  <si>
    <t>Development and Concreting Pannipitiya Depanama Kandahenawatta Lane</t>
  </si>
  <si>
    <t>Pannipitiya North</t>
  </si>
  <si>
    <t>2017/DCB/RW/MAHA/31</t>
  </si>
  <si>
    <t>Building of  Drain  flowing for rainy Water in Main Road  infront house No,22 Udahamulla Bodiya Road, Nugegoda</t>
  </si>
  <si>
    <t>Udahamulla East</t>
  </si>
  <si>
    <t>525A</t>
  </si>
  <si>
    <t>2017/DCB/RW/MAHA/32</t>
  </si>
  <si>
    <t>Development of  by road   near by Aron Botique of Weera Mawatha, Pannipitiya.</t>
  </si>
  <si>
    <t>2017/DCB/CR/MAHA/33</t>
  </si>
  <si>
    <t>2017/DCB/CR/MAHA/34</t>
  </si>
  <si>
    <t>Building of two toilets for Child and Maternity clinic Rukmalgama Housing Complex</t>
  </si>
  <si>
    <t>Rukmale East B</t>
  </si>
  <si>
    <t>497B</t>
  </si>
  <si>
    <t>2017/DCB/CR/MAHA/35</t>
  </si>
  <si>
    <t>Devolpemnt of Dewadara Damma School building of Pannipitiya</t>
  </si>
  <si>
    <t>2017/DCB/HP/MAHA/37</t>
  </si>
  <si>
    <t xml:space="preserve">Supplying of  sports items for Eksath sport club, Dewala Road, Pamunuwa </t>
  </si>
  <si>
    <t>2017/DCB/SM/MAHA/39</t>
  </si>
  <si>
    <t xml:space="preserve">Supplying speakers for Pargathipura Eksath Anyonyadara Society, No. 99, Stannely Tilakarathna Mawatha, Madiwela, Kotte </t>
  </si>
  <si>
    <t xml:space="preserve">Pargathipura </t>
  </si>
  <si>
    <t>524A</t>
  </si>
  <si>
    <t>2017/DCB/NL/TM/MAHA/40</t>
  </si>
  <si>
    <t>Udahamulla West</t>
  </si>
  <si>
    <t>525B</t>
  </si>
  <si>
    <t>2017/DCB/NL/SD/MAHA/42</t>
  </si>
  <si>
    <t>Supplying of Goods for welfaire Udahamulla Thalapathpitiya Road Society, Divisional Secratariat, Maharagama</t>
  </si>
  <si>
    <t>Developing and Pasting Tar of 600 feet and 16 wide road of 3rd lane at Kalalgoda</t>
  </si>
  <si>
    <t>Kalalgoda</t>
  </si>
  <si>
    <t>2017/DCB/SP/MAHA/44</t>
  </si>
  <si>
    <t>Fixing of air Conditioner  fo raudio Vissual Unit in Darmapala Vidyalaya, Pannipitiya</t>
  </si>
  <si>
    <t>Kottawa Nagaraya</t>
  </si>
  <si>
    <t>2017/DCB/CR/MAHA/45</t>
  </si>
  <si>
    <t xml:space="preserve">Development of  Special Child  unit of Janadipathi Vidyalaya, Maharagama </t>
  </si>
  <si>
    <t>2017/DCB/WW/MAHA/46</t>
  </si>
  <si>
    <t>Construction of Reminning work of  Awamangalyadara &amp; Welfare Society building , Rukmale Nadudeniya</t>
  </si>
  <si>
    <t>Rukmale West</t>
  </si>
  <si>
    <t>2017/DCB/WW/MAHA/47</t>
  </si>
  <si>
    <t>Construction of  wall of WP/Jaya Rukmale Maha Vidyalaya</t>
  </si>
  <si>
    <t>2017/DCB/WW/MAHA/48</t>
  </si>
  <si>
    <t>2017/DCB/WW/MAHA/49</t>
  </si>
  <si>
    <t>Concreting  remainning Part of the Road , Nallawawatta Mawatha Lane, Maharagama</t>
  </si>
  <si>
    <t>2017/DCB/NL/AM/MAH/50</t>
  </si>
  <si>
    <t>Re development of 2nd lane upside floor of the hill at Ananda mitree Mawatha.</t>
  </si>
  <si>
    <t>Maharagama Town</t>
  </si>
  <si>
    <t>Mirihana South</t>
  </si>
  <si>
    <t>Giving two canapies and chairs for  Ekasath Awamangalyadara comitee in Madiwela</t>
  </si>
  <si>
    <t>Polwaththa</t>
  </si>
  <si>
    <t xml:space="preserve">construction of side wall  joinning middle fieild road belonging Kulasewana Road and Vihara Mawatha in 496 Kottawa Division  </t>
  </si>
  <si>
    <t>Repaire of blic well of Kalalgoda public well</t>
  </si>
  <si>
    <t>Completing of united welfire comitee building of Makubura ,Malapalla</t>
  </si>
  <si>
    <t xml:space="preserve">Suplying goods for welfire and Awamangalyadara comitee of Madiwela united frinds </t>
  </si>
  <si>
    <t>Conducting of sew course for who living in Maragama division.</t>
  </si>
  <si>
    <t xml:space="preserve">Suplying sports goods for Registerd sport comitee in Maharagama division. </t>
  </si>
  <si>
    <t xml:space="preserve">Completing of the building of Nidahas Mituru Saviya in Dambahena road, Maharagama. </t>
  </si>
  <si>
    <t>Dambahena</t>
  </si>
  <si>
    <t>528A</t>
  </si>
  <si>
    <t>Supling sports goods and  chaires  for Salalihini sport club of Godigamuwa,Neelammahara.</t>
  </si>
  <si>
    <t>Reestablishment of toilets system of Mahamaya school of Gangodawila</t>
  </si>
  <si>
    <t>Jambugasmulla</t>
  </si>
  <si>
    <t>526D</t>
  </si>
  <si>
    <t>Giving Damma school goods for Navinna Rajamaha viharaya</t>
  </si>
  <si>
    <t xml:space="preserve">Nawinna </t>
  </si>
  <si>
    <t>Mirihana North</t>
  </si>
  <si>
    <t>Construction of side drain of Utuwankanda road in Thalawathugoda east division.</t>
  </si>
  <si>
    <t>Thalawathugoda West</t>
  </si>
  <si>
    <t>Development of drain system in turning by road inculuding tax numer 44  in Jaya road.</t>
  </si>
  <si>
    <t>Completing united Godigamuwa comiunity building in Arawwala.</t>
  </si>
  <si>
    <t xml:space="preserve">Development of public service building in Depanama, Veeramawatha. </t>
  </si>
  <si>
    <t>2017/DCB/WW/MAHA/78</t>
  </si>
  <si>
    <t>DS</t>
  </si>
  <si>
    <t>Temple Function Commetty</t>
  </si>
  <si>
    <t>Rurel Development Commeety - Kottawa North</t>
  </si>
  <si>
    <t>Depanama Galauda Sri Daram Vijaya Function Comeety</t>
  </si>
  <si>
    <t>DE</t>
  </si>
  <si>
    <t>Annyonyadara society   Viharawatata</t>
  </si>
  <si>
    <t>Jaya Mawatha Eakamuthu Subasadaka</t>
  </si>
  <si>
    <t>Depanama, Maharagama West, Wattegedara</t>
  </si>
  <si>
    <t>Sririmangalarama Shasararakshaka Dayaka Sabawa</t>
  </si>
  <si>
    <t>Thalapathpitiya Sethmithuru Annonyadara Society</t>
  </si>
  <si>
    <t>UC</t>
  </si>
  <si>
    <t xml:space="preserve">Supplying of Goods for seventh floorbulding of  Bodi Damma School at Bodiya Road, Udahamulla </t>
  </si>
  <si>
    <t>Constructions of Swimming Pool and Pavillian of  Kottawa Darmpala Maha Vidyalaya</t>
  </si>
  <si>
    <t>Kotttawa Town</t>
  </si>
  <si>
    <t>Goods &amp; Services</t>
  </si>
  <si>
    <t>Purchasing /Services</t>
  </si>
  <si>
    <t>Makubura Paramitha Jista Purawasee Samitiya</t>
  </si>
  <si>
    <t>Ihala Gogigamuwa Govi Sanwidanaya</t>
  </si>
  <si>
    <t>Asirywelfare society and awamangalyadara</t>
  </si>
  <si>
    <t>Re construction of public well called Beligaha at Jayanthi Patumaga, Maharagama</t>
  </si>
  <si>
    <t>Re construction of public well called Kanatta Bastiswatta at Thalapathpitiya</t>
  </si>
  <si>
    <t>Re construction  of side  drain  from tax number  157/7 to infront  at horahena road, Kottawa</t>
  </si>
  <si>
    <t>Preparing drain system in 9B, 9A, Lane at Araliya Uyana</t>
  </si>
  <si>
    <t>Suplying canopy or chairs for selected comitee among given by us in Maharagama division</t>
  </si>
  <si>
    <t>Conducting Course of beauti culture for   self employment .</t>
  </si>
  <si>
    <t>Conducting computer Course  for   self employment .</t>
  </si>
  <si>
    <t xml:space="preserve"> Development of  paving interlock of inside  in Dasasil Aramaya, Madiwela.</t>
  </si>
  <si>
    <t>Development of road near by home numbers 112/A,1/A,2/A,3 close to main road at Kalalgoda</t>
  </si>
  <si>
    <t>Prepairing  drain system in house near by Nissanka Darmarathne at Agirikula mawatha, Kottawa</t>
  </si>
  <si>
    <t>Suppling Goods and Equipment for Named comitee in Maharagama</t>
  </si>
  <si>
    <t>Construction of  wall of Malapalla Wijaya Gosha Vidyalaya</t>
  </si>
  <si>
    <t xml:space="preserve">Supplying goods for Tewar Kithsara Nursurry Madewela </t>
  </si>
  <si>
    <t>……………………..…………………..</t>
  </si>
  <si>
    <t>…………………………………………….</t>
  </si>
  <si>
    <t>Checked  By</t>
  </si>
  <si>
    <t>Recommended By</t>
  </si>
  <si>
    <t>2017/DCB/DG/MAHA/98</t>
  </si>
  <si>
    <t>Supplying of Plastic Canapy and Chairs for Tharuna Baudda Sangamaya, No 25, Vidyakara Mawatha, Maharagama</t>
  </si>
  <si>
    <t xml:space="preserve"> Supplying of 40 W AMP and Macrophone for Godigamuwa Subasadaka Sosety</t>
  </si>
  <si>
    <t>Name: Maharagama</t>
  </si>
  <si>
    <t>Decentralized Capital Budget Programme - 2017 - Colombo District</t>
  </si>
  <si>
    <t>2017/DCB/AD/MAHA/95</t>
  </si>
  <si>
    <t>2017/DCB/NL/KJ/MAHA/99</t>
  </si>
  <si>
    <t>Kottawa East Garama Sanwardana Samithiya</t>
  </si>
  <si>
    <t>2017/DCB/WR/MAHA/100</t>
  </si>
  <si>
    <t xml:space="preserve">Development and Repairing of the Library building of Stannely Tilakarathna Vidyalaya </t>
  </si>
  <si>
    <t>Reestablishment Building of Defence fens and  community dental surgery in Madiwela</t>
  </si>
  <si>
    <t>2017/DCB/DG/MAHA/96</t>
  </si>
  <si>
    <t>Pragathipura</t>
  </si>
  <si>
    <t>Maharagama East</t>
  </si>
  <si>
    <t>527B</t>
  </si>
  <si>
    <t>523A</t>
  </si>
  <si>
    <t>Curtain for Building at the community dental surgery in Madiwela</t>
  </si>
  <si>
    <t>Building of  side drain and concreting remainning road near by house no 1475/5, Hokandara, Pannipitiya .</t>
  </si>
  <si>
    <t>Pannipitiya North Jester Purawasi Organization</t>
  </si>
  <si>
    <t>Length M</t>
  </si>
  <si>
    <t>Buffet Sets (4 Nos Round 3L/4 Nos Round 5L/4 Nos Round 7L/3 Nos Round 10L)</t>
  </si>
  <si>
    <t>Conducting cookery Course  for   self employment.</t>
  </si>
  <si>
    <t>Concreting of  road belonging tax number  from 71/7 to 71/12  1st Lane of  Madiwela Pragathipura.</t>
  </si>
  <si>
    <t>Kottawa East Grama Sanwardana Samitiya</t>
  </si>
  <si>
    <t>Repire of comiunity hall of Henawattha in  railway road at Kottawa.</t>
  </si>
  <si>
    <t>Talawatugoda East</t>
  </si>
  <si>
    <t>2017/DCB/WR/MAHA/66</t>
  </si>
  <si>
    <t>2017/DCB/WR/MAHA/65</t>
  </si>
  <si>
    <t>2017/DCB/WR/MAHA/64</t>
  </si>
  <si>
    <t xml:space="preserve">Prepaearing of drain on flowig of rain water of road tax number 33 to 41 belonging Mr.Saman's House in Vijithapura </t>
  </si>
  <si>
    <t>Construction of Draing flowing o f back side hoses including tax number 519/2,4963/A Talawathugoda West  Division.</t>
  </si>
  <si>
    <t xml:space="preserve"> Talawathugoda West  </t>
  </si>
  <si>
    <t xml:space="preserve">Polwatha </t>
  </si>
  <si>
    <t xml:space="preserve">Supplying of Plastic Canapy and Chairs for Suhada Awamangalyadara Committee </t>
  </si>
  <si>
    <t>Arm Less Chair 98 /10`*15` Canap Hut</t>
  </si>
  <si>
    <t>canapy hut 01 10`*10 chairs Arm Less 76</t>
  </si>
  <si>
    <t>2017/DCB/HP/MAHA/103</t>
  </si>
  <si>
    <t xml:space="preserve">Costruction of Maharagama Darmasoka Kanister Vidyalaya </t>
  </si>
  <si>
    <t>2017/DCB/WR/MAHA/102</t>
  </si>
  <si>
    <t>2017/DCB/WR/MAHA/101</t>
  </si>
  <si>
    <t>2017/DCB/DG/MAHA/97</t>
  </si>
  <si>
    <t>Supplying  nesasary items  for  Musical bardnd Rukmale Maha Vidyalaya</t>
  </si>
  <si>
    <t>2017/DCB/WR/MAHA/55</t>
  </si>
  <si>
    <t>2017/DCB/WR/MAHA/56</t>
  </si>
  <si>
    <t>2017/DCB/WR/MAHA/57</t>
  </si>
  <si>
    <t>2017/DCB/WR/MAHA/58</t>
  </si>
  <si>
    <t>2017/DCB/HS/MAHA/54</t>
  </si>
  <si>
    <t>2017/DCB/SS/MAHA/53</t>
  </si>
  <si>
    <t>2017/DCB/SS/MAHA/52</t>
  </si>
  <si>
    <t>Maharaagama West</t>
  </si>
  <si>
    <t>2017/DCB/WR/MAHA/87</t>
  </si>
  <si>
    <t>2017/DCB/WR/MAHA/88</t>
  </si>
  <si>
    <t>2017/DCB/WR/MAHA/89</t>
  </si>
  <si>
    <t>2017/DCB/WR/MAHA/91</t>
  </si>
  <si>
    <t>2017/DCB/WR/MAHA/92</t>
  </si>
  <si>
    <t>2017/DCB/WR/MAHA/93</t>
  </si>
  <si>
    <t>2017/DCB/WR/MAHA/94</t>
  </si>
  <si>
    <t>2017/DCB/WR/MAHA/74</t>
  </si>
  <si>
    <t>2017/DCB/WR/MAHA/75</t>
  </si>
  <si>
    <t>2017/DCB/WR/MAHA/76</t>
  </si>
  <si>
    <t>2017/DCB/WR/MAHA/77</t>
  </si>
  <si>
    <t>2017/DCB/WR/MAHA/79</t>
  </si>
  <si>
    <t>2017/DCB/WR/MAHA/72</t>
  </si>
  <si>
    <t>2017/DCB/WR/MAHA/73</t>
  </si>
  <si>
    <t>2017/DCB/WR/MAHA/71</t>
  </si>
  <si>
    <t>2017/DCB/WR/MAHA/68</t>
  </si>
  <si>
    <t>2017/DCB/WR/MAHA/69</t>
  </si>
  <si>
    <t>2017/DCB/WR/MAHA/70</t>
  </si>
  <si>
    <t>2017/DCB/WR/MAHA/67</t>
  </si>
  <si>
    <t>2017/DCB/WR/MAHA/62</t>
  </si>
  <si>
    <t>2017/DCB/WR/MAHA/63</t>
  </si>
  <si>
    <t>2017/DCB/WR/MAHA/60</t>
  </si>
  <si>
    <t>2017/DCB/WR/MAHA/61</t>
  </si>
  <si>
    <t>Supplying of iron hut for Anadamath Podu Sewa Society</t>
  </si>
  <si>
    <t>Awamangalyadara &amp; Welfare Society, Rukmale Nadudeniya</t>
  </si>
  <si>
    <t>EZ</t>
  </si>
  <si>
    <t>Paramitha Jesta Purawasi Samitiya</t>
  </si>
  <si>
    <t>2017/DCB/WR/MAHA/81</t>
  </si>
  <si>
    <t>2017/DCB/WR/MAHA/80</t>
  </si>
  <si>
    <t>2017/DCB/WR/MAHA/82</t>
  </si>
  <si>
    <t>2017/DCB/WR/MAHA/83</t>
  </si>
  <si>
    <t>2017/DCB/WR/MAHA/84</t>
  </si>
  <si>
    <t>2017/DCB/WR/MAHA/85</t>
  </si>
  <si>
    <t>2017/DCB/WR/MAHA/86</t>
  </si>
  <si>
    <t>Ekamuthu Welfare Society</t>
  </si>
  <si>
    <t>White Board 14nos.</t>
  </si>
  <si>
    <t>2017/DCB/DG/MAHA/104</t>
  </si>
  <si>
    <t>Conducting Bekary course for  self employment .</t>
  </si>
  <si>
    <t xml:space="preserve">Himagiri Watta welfire Society </t>
  </si>
  <si>
    <t>K.G.K Hardware Centre</t>
  </si>
  <si>
    <t>16 mm Melwa GTB (218)</t>
  </si>
  <si>
    <r>
      <t>Giving trainning for self employment to job expecting women.(</t>
    </r>
    <r>
      <rPr>
        <sz val="8"/>
        <rFont val="Calibri"/>
        <family val="2"/>
        <scheme val="minor"/>
      </rPr>
      <t xml:space="preserve">Kushion embroiders,children bags,wall hangers,Embroided bag,Normal cover of kushion,Cover of emboiders </t>
    </r>
  </si>
  <si>
    <r>
      <t>Giving trainning for self employment to job expecting women.(</t>
    </r>
    <r>
      <rPr>
        <sz val="9"/>
        <rFont val="Calibri"/>
        <family val="2"/>
        <scheme val="minor"/>
      </rPr>
      <t>making of printed cloth bag,children bag,patch work,Kusion cover,wall pocket,maarketing ba</t>
    </r>
    <r>
      <rPr>
        <sz val="11"/>
        <rFont val="Calibri"/>
        <family val="2"/>
        <scheme val="minor"/>
      </rPr>
      <t>g)</t>
    </r>
  </si>
  <si>
    <r>
      <t>Giving trainning for self employment to job expecting women.(</t>
    </r>
    <r>
      <rPr>
        <sz val="10"/>
        <rFont val="Calibri"/>
        <family val="2"/>
        <scheme val="minor"/>
      </rPr>
      <t>catual bag,baby quilet,pencil cover,table manner,wall hanger,soft toys</t>
    </r>
    <r>
      <rPr>
        <sz val="11"/>
        <rFont val="Calibri"/>
        <family val="2"/>
        <scheme val="minor"/>
      </rPr>
      <t>)</t>
    </r>
  </si>
  <si>
    <t>2017/DCB/SS/MAHA/51</t>
  </si>
  <si>
    <t>Giving to Nescafe Machine for Comitee of Mirihana South</t>
  </si>
  <si>
    <t>2017/DCB/HS/MAHA/105</t>
  </si>
  <si>
    <t>Supplying of Goods for Eksath  Anonyadara comitee Madiwela, Kotte</t>
  </si>
  <si>
    <t xml:space="preserve">Re Development of Building of Punkhabiwardanarama Damma School, Kottawa </t>
  </si>
  <si>
    <t>Niroshan Trading Enterprises</t>
  </si>
  <si>
    <t>Coffee Machine (01)</t>
  </si>
  <si>
    <t>Densil 15``2way 300-100w attsm-06-01336 (01) Speaker Stand Tri[od-MAX-BS-06-001791(1)</t>
  </si>
  <si>
    <t>Swedish Trading Audio Visual (PVT) Ltd,</t>
  </si>
  <si>
    <t>Godigamuwa North Grama Sanwardena Samitiya</t>
  </si>
  <si>
    <t>Talawathugoda West Suhada Wadihiti Samitiya</t>
  </si>
  <si>
    <t>Pamunuwa Grama Sanwardana Samitiya</t>
  </si>
  <si>
    <t>Kottawa South Grama Sanwardena Samitiya</t>
  </si>
  <si>
    <t xml:space="preserve">Length M </t>
  </si>
  <si>
    <t>Mirihana Agrasara Mituru Sansadaya</t>
  </si>
  <si>
    <t>LDN Engneering</t>
  </si>
  <si>
    <t>Veeramawatha Eksath Podu Sewa Samitiya</t>
  </si>
  <si>
    <t>Kalalgoda Grameeya Samurdi Balakaya</t>
  </si>
  <si>
    <t>Office Works</t>
  </si>
  <si>
    <t>Maharagama Govi Samitiya</t>
  </si>
  <si>
    <t>Kottawa West Garmasanwardana Samitiya</t>
  </si>
  <si>
    <t>Kottawa West</t>
  </si>
  <si>
    <t>Prabash Agency</t>
  </si>
  <si>
    <t>Pagathipura</t>
  </si>
  <si>
    <t xml:space="preserve">Kalalgoda Rural Samurdhi Balakaya  </t>
  </si>
  <si>
    <t>Maharagama East Elder citizen organization</t>
  </si>
  <si>
    <t>Govi Sanvidhanaya Depanama</t>
  </si>
  <si>
    <t>PA AMP with Digital Player SSA - 250 - (01)/Microphone 600 OHM Aud- 100XLR (02),/PA Paging Microphone ACM -88 (01)/PA Sound Coloumn SPK.SCM – 20XT(01)/Mike Stand (Floor) DGN(01)/L.6.35MM Mo/Plug 6.35MO.HC2352M(01)/L.FLE.PVC 16/0.20 0.5MM 100M(01)/Wire for Microphone(43m)/Extension wire for gang(02)/FM Mike(01)</t>
  </si>
  <si>
    <t>Extra Amount Paid by Clever Kids Pre School</t>
  </si>
  <si>
    <t>Plastic Armless Chair (Low Back) - Elite (10)/Steel Book Rack(01)/Sky Worth TV 32''/Gataberaya - Kos Lee/Talampota Brass 2 1/2'' /Sesaw Double/Single Swing</t>
  </si>
  <si>
    <t>Nilkamal Eswaran Plastic (Pvt) Ltd. /Niroshan Trading Enterprises/SINGERplus/Sri Sarasavi Music Instrument/ENVIROEQUIP(Pvt.) LTD,/AF SPORT'S GOODS</t>
  </si>
  <si>
    <t xml:space="preserve">Nilkamal Eswaran Plastic (Pvt) Ltd. </t>
  </si>
  <si>
    <t xml:space="preserve">Excelt Hut/Nilkamal Eswaran Plastic (Pvt) Ltd. </t>
  </si>
  <si>
    <t>Nilkamal Eswaran Plastic (Pvt) Ltd. /Excelanthut</t>
  </si>
  <si>
    <t>Excellent Hut</t>
  </si>
  <si>
    <t>Extra Amount Paid by Grama Niladary Society</t>
  </si>
  <si>
    <t>Extra Amount Paid by Pargathipura Eksath Anyonyadara Society</t>
  </si>
  <si>
    <t>2017/DCB/ML/MAHA/43</t>
  </si>
  <si>
    <t>104-02-06-01-2506</t>
  </si>
  <si>
    <t>Nilkamal Eswaran Plastic(Pvt) Ltd./LDN Engenering/Niroshan Reading Enterprises</t>
  </si>
  <si>
    <t>Plastic Armless Chair (Low Back) - Elite (147)/Canapy  Hut 10*15 (01)/Rice Cooker 5KG Gas (01)</t>
  </si>
  <si>
    <t xml:space="preserve"> Canapy Hut  10*10 (01) and Plastic Armwith Chair (Low Back) (38)</t>
  </si>
  <si>
    <t>Plastic Armless Chair (Low Back) (136)</t>
  </si>
  <si>
    <t xml:space="preserve">Development of  Ekamuthu Welfare Society  Building  </t>
  </si>
  <si>
    <t>Sri Bodhi Wadihiti Samitiya, 525A Udahamulla East</t>
  </si>
  <si>
    <t>Nidahas Mituru Saviya</t>
  </si>
  <si>
    <t>2017.07.07</t>
  </si>
  <si>
    <t>2017.05.09</t>
  </si>
  <si>
    <t>2017.05.18</t>
  </si>
  <si>
    <t>2017.07.04</t>
  </si>
  <si>
    <t>2017.06.27</t>
  </si>
  <si>
    <t>Jasta Purawasi Maharagama East</t>
  </si>
  <si>
    <t>2017.08.20</t>
  </si>
  <si>
    <t>2017.06.15</t>
  </si>
  <si>
    <t>2017.06.31</t>
  </si>
  <si>
    <t>2017.05.25</t>
  </si>
  <si>
    <t>2017.07.24</t>
  </si>
  <si>
    <t>2017.07.25</t>
  </si>
  <si>
    <t>Microphone 600HM AUD-98XLR (2)/ Hitone SSB-60 PA Amplifier (1)</t>
  </si>
  <si>
    <t>2017.07.18</t>
  </si>
  <si>
    <t>2017.05.26</t>
  </si>
  <si>
    <t>2017.07.31</t>
  </si>
  <si>
    <t>2017.07.23</t>
  </si>
  <si>
    <t>2017.08.16</t>
  </si>
  <si>
    <t>2017.08.02</t>
  </si>
  <si>
    <t>2017.08.03</t>
  </si>
  <si>
    <t>2017.08.08</t>
  </si>
  <si>
    <t>2017.06.29</t>
  </si>
  <si>
    <t>2017.07.12</t>
  </si>
  <si>
    <t>2017.07.21</t>
  </si>
  <si>
    <t>Sri Sambuddaloka Viharastha Karyasadaka Samithiya</t>
  </si>
  <si>
    <t>2017.08.25</t>
  </si>
  <si>
    <t>2017.04.25</t>
  </si>
  <si>
    <t>2017.08.10</t>
  </si>
  <si>
    <t>2017.07.19</t>
  </si>
  <si>
    <t xml:space="preserve">10*20 Canapy Hut  </t>
  </si>
  <si>
    <t>2017.06.16</t>
  </si>
  <si>
    <t>2017.09.06</t>
  </si>
  <si>
    <t>2017.06.12</t>
  </si>
  <si>
    <t>Supplying  nesasary items  for  Musical barand  for Buwanekaba Vidyalaya, Maharagama</t>
  </si>
  <si>
    <t xml:space="preserve">Expenditure (Rs.) </t>
  </si>
  <si>
    <t>Drum Set 1 Electric Organ 1</t>
  </si>
  <si>
    <t>Giving  canapies and chairs for  Anonyadara comitee of Dematagalanda ,Katuwawala Road.</t>
  </si>
  <si>
    <t>Construction of  remainning work in Communitiy building of Madiwela</t>
  </si>
  <si>
    <t>2017/DCB/UG/MAHA/08</t>
  </si>
  <si>
    <t>Supplying Laptop, Printer and Other  Computer Accessories for regestered comitee in Maharagama division</t>
  </si>
  <si>
    <t xml:space="preserve">Ekamuthu Welfare Society, Kottawa East  </t>
  </si>
  <si>
    <t>2017.06.23</t>
  </si>
  <si>
    <t>2017.07.20</t>
  </si>
  <si>
    <t>2017.08.15</t>
  </si>
  <si>
    <t>2017.09.15</t>
  </si>
  <si>
    <t>Extra Amount Paid by Anadamath Podu Sewa Society</t>
  </si>
  <si>
    <t>2017.10.02</t>
  </si>
  <si>
    <t>2017.10.03</t>
  </si>
  <si>
    <t>2017.07.06</t>
  </si>
  <si>
    <t>2017.08.22</t>
  </si>
  <si>
    <t>Extra Amount Paid by Anonyadara Comitee Madiwela</t>
  </si>
  <si>
    <t>Necon Stand Fan Modal 24 (Industriyal Large)</t>
  </si>
  <si>
    <t>Samarasiri Electronics (Pvt);</t>
  </si>
  <si>
    <t>2017.06.19</t>
  </si>
  <si>
    <t>2017.08.30</t>
  </si>
  <si>
    <t>2017.09.08</t>
  </si>
  <si>
    <t>Development of by road infront of Polwattha plant nussery  in main road  of Pamunuwa 529 Polwatha Division</t>
  </si>
  <si>
    <t>2017/DCB/WR/MAHA/106</t>
  </si>
  <si>
    <t xml:space="preserve">Giving goods for Development officers associations of divisional secratariot of Maharagama  </t>
  </si>
  <si>
    <t xml:space="preserve"> Development of  paving interlock in enterence road of Buweneka ba School in Maharagama divisional </t>
  </si>
  <si>
    <t>AD</t>
  </si>
  <si>
    <t>IW</t>
  </si>
  <si>
    <t>UG</t>
  </si>
  <si>
    <t>DG</t>
  </si>
  <si>
    <t>CR</t>
  </si>
  <si>
    <t>HP</t>
  </si>
  <si>
    <t>SM</t>
  </si>
  <si>
    <t>TM</t>
  </si>
  <si>
    <t>SD</t>
  </si>
  <si>
    <t>ML</t>
  </si>
  <si>
    <t>SP</t>
  </si>
  <si>
    <t>WW</t>
  </si>
  <si>
    <t>AM</t>
  </si>
  <si>
    <t>HS</t>
  </si>
  <si>
    <t>WR</t>
  </si>
  <si>
    <t>KJ</t>
  </si>
  <si>
    <t xml:space="preserve">Maharagama West </t>
  </si>
  <si>
    <t>canapy hut 01 15`*10 Buffet Sets (3 Nos Squre 3L/2 Nos Squre 5L/2 Nos Squre 7L/1 Nos Squre 10L)</t>
  </si>
  <si>
    <t>Niroshan Trading Enterprises/Excellent Hut</t>
  </si>
  <si>
    <t xml:space="preserve">Goods </t>
  </si>
  <si>
    <t>&amp; Services</t>
  </si>
  <si>
    <t>Udahamulla Sri Bodhi Society</t>
  </si>
  <si>
    <t>493 Kalalgoda Samurdhi Balakaya</t>
  </si>
  <si>
    <t>Pamuwuwa  Gramasanwardena Samitiya</t>
  </si>
  <si>
    <t>528 Talapathpitiya Samurdhi Balakaya</t>
  </si>
  <si>
    <t>2017.10.19</t>
  </si>
  <si>
    <t>2017.11.10</t>
  </si>
  <si>
    <t>2017.09.13</t>
  </si>
  <si>
    <t>2017.10.24</t>
  </si>
  <si>
    <t>2017.08.24</t>
  </si>
  <si>
    <t>2017.11.21</t>
  </si>
  <si>
    <t>2017.08.21</t>
  </si>
  <si>
    <t>2017.07.05</t>
  </si>
  <si>
    <t>2017.08.01</t>
  </si>
  <si>
    <t>2017.08.28</t>
  </si>
  <si>
    <t>2017.11.20</t>
  </si>
  <si>
    <t>Canapy Hut 10*15 - 1/ Canapy Hut 20*10 - 1 Plastic Chair Arm Less 10</t>
  </si>
  <si>
    <t>Excellent Hut/STC</t>
  </si>
  <si>
    <t>2017.12.04</t>
  </si>
  <si>
    <t>2017.10.20</t>
  </si>
  <si>
    <t>2017.11.07</t>
  </si>
  <si>
    <t>2017.07.14</t>
  </si>
  <si>
    <t>2017.09.12</t>
  </si>
  <si>
    <t>2017.11.11</t>
  </si>
  <si>
    <t>2017.09.11</t>
  </si>
  <si>
    <t>Arauwella Godigamuwa Eksath Subasadaka Samitiya</t>
  </si>
  <si>
    <t>2017.11.04</t>
  </si>
  <si>
    <t>Canappy Hut 10*15 (3)/ Arm Less Chair 21</t>
  </si>
  <si>
    <t>2017.10.06</t>
  </si>
  <si>
    <t>Talawathugoda West Rurel Samurdhi Balakaya</t>
  </si>
  <si>
    <t>2017.09.27</t>
  </si>
  <si>
    <t>2017.11.23</t>
  </si>
  <si>
    <t>Physical and Financial Progress of the Month of  20th December 2017</t>
  </si>
  <si>
    <t>කොට්ටාව පුන්‍යාභිවර්ධනාරාම විහාරස්ථානයෙහි දහම් පාසල් ගොඩනැගිල්ල ප්‍රතිසංස්කරණය කිරීම</t>
  </si>
  <si>
    <t>කොට්ටාව උද්‍යාන පාර හිමගිරි වත්ත සුබ සාධක සමිති භූමියෙහි සමිති ගොඩනැගිල්ල දෙපස පාරට මායිම්ව ඇති පැති බැම්ම බැඳ පස් පුරවා සංවර්ධනය කිරීම</t>
  </si>
  <si>
    <t>මහරගම දුම්රිය මාර්ගයේ අංක 87 නිවස අසලින් හැරීයන අතුරු මාවත කොන්ක්‍රීට් කර සංවර්ධනය කිරීම</t>
  </si>
  <si>
    <t>පන්නිපිටිය හෝකන්දර අංක 1475/5 නිවස අසල ඇති අතුරු මාර්ගයේ ඉතිරිවී ඇති කොටස කොන්ක්‍රීට් කිරීම හා පැති කාණුව බැඳීම</t>
  </si>
  <si>
    <t>කොට්ටාව නැගෙනහිර එකමුතු සුභසාධක සමිති ගොඩනැගිල්ල සංවර්ධනය කිරීම.</t>
  </si>
  <si>
    <t>පන්නිපිටිය කලල්ගොඩ ගලඋඩ ශ්‍රී ධර්මවිජය විහාර ගොඩනැගිල්ල සංවර්ධනය කිරීම.</t>
  </si>
  <si>
    <t>මහරගම ශ්‍රි චන්ද්‍රසේකරාරාම විහාරස්ථානය ජලයෙන් යටවීම වැළැක්වීමට අවට කාණු පද්ධතියක් සකස් කිරීම.</t>
  </si>
  <si>
    <t>පන්නිපිටිය හෝකන්දර පාරේ අඩක් වැඩ අවසන් කළ සෙක්කු වත්ත පාර කොන්ක්‍රීට් කර වැඩ අවසන් කිරීම.</t>
  </si>
  <si>
    <t>කෝට්ටේ මාදිවෙල ශ්‍රී සම්බුද්ධාලෝක විහාරස්ථ ගොඩනැගිල්ල සංවර්ධනය කිරීම.</t>
  </si>
  <si>
    <t>මහරගම ආනන්ද මෛත්‍රි හිමි මාවතේ පිහිටි අනදමෙත් පොදු සේවා සමිතිය සඳහා යකඩින් නිමකල හට් එකක් ලබාදීම.</t>
  </si>
  <si>
    <t xml:space="preserve">ලියනගොඩ මහසෙන් ජ්‍යෙෂ්ඨ පුරවැසි සමිතිය සඳහා බුෆේ කට්ටලයක් ලබාදීම </t>
  </si>
  <si>
    <t>පන්නිපිටිය මාකුඹුර මායා මාවත අංක 362/1 ඒ ලිපිනයෙහි පිහිටි දිරිය කාන්තා සමිතිය සඳහා බුෆේ කට්ටලයක් ලබාදීම.</t>
  </si>
  <si>
    <t>මහරගම ග්‍රාම නිළධාරී සංගමය සඳහා කැනපියක් ලබාදීම.</t>
  </si>
  <si>
    <t>කොට්ටාව ශ්‍රී සද්ධර්මෝදය දහම් පාසල සඳහා උපකරණ ලබාදීම.</t>
  </si>
  <si>
    <t>මහරගම සිරි වජිරඤ්ඤාණ දහම් පාසල සඳහා උපකරණ ලබාදීම.</t>
  </si>
  <si>
    <t>මහරගම ජනාධිපති විදුහලේ පන්ති කාමර වල දැල් ආවරණ (ග්‍රිල්) ඉදි කිරීම.</t>
  </si>
  <si>
    <t>කොට්ටාව විද්‍යාදාන විදුහලේ ක්‍රීඩා පිටියට ප්‍රවිශ්ඨ වන පියගැට පෙළ ඉදි කිරීම.</t>
  </si>
  <si>
    <t>පතිරගොඩ විහාරවත්ත පාර අන්‍යන්‍යෝන්‍යාධාර සමිති වත්තේ ඉදිවන මාතෘ හා ළමා සායනයේ වැඩ අවසන් කිරීම.</t>
  </si>
  <si>
    <t>ආසිරි සුභසාධක හා අවමංගල්‍යාධාර සමිති ශාලාවේ ගොඩනැගිල්ලේ වැඩ අවසන් කිරීම.</t>
  </si>
  <si>
    <t>ගොඩිගමුව ජය මාවත එක්සත් සුභසාධක සමිති ගොඩනැගිල්ලේ වැඩ අවසන් කිරිම.</t>
  </si>
  <si>
    <t>හේනවත්ත සුභසාධක සමිති ගොඩනැගිල්ලේ වැඩ අවසන් කිරීම.</t>
  </si>
  <si>
    <t>දහම් පාසල් සඳහා අවශ්‍ය භාණ්ඩ උපකරණ ලබාදීම (අදාළ දහම් පාසල් පසුව නම් කරමි)</t>
  </si>
  <si>
    <t>මහරගම අනොන්‍යාධාර/සුභ සාධක / සමාජ සේවා ඒකාබද්ධ බල මණ්ඩලයේ ගොඩනැගිල්ලේ බිම් මහලේ දොර ජනෙල් සවි කර බිම සිමෙන්ති ඇතිරීම.</t>
  </si>
  <si>
    <t>කලල්ගොඩ අග්‍රාමාත්‍ය විදුහලේ පරිඝණක හා පුස්ථකාල කාමර වල දොර ජනෙල් සවි කිරීම.</t>
  </si>
  <si>
    <t>දෙපානම ගණේගොඩ දේවාලයේ ආවරණ තාප්පයක් ඉදි කිරීම. (වළාකුඵ බැම්ම)</t>
  </si>
  <si>
    <t xml:space="preserve">පමුණුව සිරිමංගලාරාම විහාරස්ථානයේ ඉදිවන දහම්පාසල් ගොඩනැගිල්ලේ ඉතිරි වැඩ කටයුතු සඳහා </t>
  </si>
  <si>
    <t>ගොඩිගමුව හේනේගෙදර පාර ජලය බැස යන කාණු පද්ධතිය ඉදි කිරීම.</t>
  </si>
  <si>
    <t>අඹගහපුර චන්ද්‍රරත්න මානවසිංහ විදුහලේ පන්ති කාමර වෙන් කිරීම</t>
  </si>
  <si>
    <t>තලපත්පිටිය සෙත්මිතුරු අනොන්‍යාධාර සමිතියේ පළමු මහලේ වැඩ නිම කිරීම</t>
  </si>
  <si>
    <t xml:space="preserve">පන්නිපිටිය දෙපානම කැන්දහේනවත්ත පටුමග කොන්ක්‍රීට් කර සංවර්ධනය කිරීම </t>
  </si>
  <si>
    <t xml:space="preserve">නුගේගොඩ උඩහමුල්ල බෝධිය පාර අංක 22 නිවස ඉදිරිපිට ප්‍රධාන මාර්ගයේ වැසි ජලය බැසයාමට මාර්ගය හරහා කාණුවක් සකස් කිරීම. </t>
  </si>
  <si>
    <t xml:space="preserve">පන්නිපිටිය වීරමාවත ආරොන් කඩය අසලින් ඇති අතුරු මාර්ගය සංවර්ධනය කිරීම </t>
  </si>
  <si>
    <t>මහරගම තරුණ බෞද්ධ සංගමය, අංක 25, විද්‍යාලංකාර මාවත, මහරගම, මහරගම තරුණ බෞද්ධ සංගමයට කැනපි ටෙන්ට් 01ක් ප්ලාස්ටික් පුටු ලබා දිම ලියා පදිංචි අංකය - මහ/සසු/7/2010/39</t>
  </si>
  <si>
    <t xml:space="preserve">රුක්මල්ගම නිවාස සංකිර්ණය අසල තිබෙන ළමා හා මාතෘ සායනය සදහා වැසිකිලි දෙකක් සැදිම </t>
  </si>
  <si>
    <t xml:space="preserve">පන්නිපිටිය, දේවදාර විහාරයේ දහම් පාසල් ගොඩනැගිල්ල සංවර්ධනය කිරිම සදහා </t>
  </si>
  <si>
    <t>පමුණුව දේවාල පාර, එක්සත් ක්‍රීඩා සමිතිය සඳහා අවශ්‍ය උපකරණ ලබාදීම.</t>
  </si>
  <si>
    <t>කෝට්ටේ මාදිවෙල ප්‍රගතිපුර ස්ටැන්ලි තිලකරත්න මාවත අංක 99 ස්ථානයේ පිහිටි ප්‍රගතිපුර එක්සත් අනොන්‍යාධාර සමිතිය පොදු සඳහා ශබ්ද විකාශන යන්ත්‍රයක් ලබාදීම.</t>
  </si>
  <si>
    <t>උඩහමුල්ල බෝධිය පාර, බෝධි දහම් පාසලේ සත්මල් ගොඩනැගිල්ල ඉදිකිරිම සඳහා ද්‍රව්‍ය ආධාර ලබා දීම.</t>
  </si>
  <si>
    <t>මහරගම ප්‍රාදේශීය ලේකම් කොට්ඨාශයේ උඩහමුල්ල  තලපත්පිටිය පාර සුහ සාධක සමිතියට අවශ්‍ය උපකරණ ලබාගැනීම.</t>
  </si>
  <si>
    <t>කළල්ගොඩ පාරේ 3 වන පටුමග අවසාන කොටස අඩි 600 දිග අඩි 16 ක් පළල ප්‍රදේශයේ ගල් අතුරා තාර දමා සංවර්ධනය කිරිම.</t>
  </si>
  <si>
    <t>පන්නිපිටිය, ධර්මපාල විද්‍යාලයේ ශ්‍රව්‍ය දෘශ්‍ය ඒකකය වායු සමීකරණය කිරීම සඳහා</t>
  </si>
  <si>
    <t>රුක්මලේ නඩුදෙණීය අවමංගල්‍යාධාර සමිති ශාලාව ගොඩනැගිල්ලේ ඉතිරි වැඩ නිම කිරිම.</t>
  </si>
  <si>
    <t>බප/ජය රුක්මලේ මහා විද්‍යාලයේ තාප්පය සකස් කිරිම</t>
  </si>
  <si>
    <t>එකමුතු සුභසාධක සමිති ගොඩනැගිල සංවර්ධනය කිරිම.</t>
  </si>
  <si>
    <t xml:space="preserve">මහරගම පිළියන්දල පාරේ නල්ලවත්ත මාවත පටුමගේ අතුරු මාර්ගයේ ඉතිරි කොටස කොන්ක්‍රීට් කර ගැනීම </t>
  </si>
  <si>
    <t>මහරගම අිනන්ද මෛත්‍රී මාවතේ 11 වන පටුමගෙහි කන්ද උඩ බිම (පළමුවෙන්ම දකුණු අතට ඇති පටුමග ප්‍රතිසංස්කරණය සඳහා)</t>
  </si>
  <si>
    <t>ස්වයං රැකියා අපේක්ෂිත කාන්තාවන්ට වෘත්තීය පුහුණුව ලබා දිම(එම්බ්රො යිඩර් කුෂන් කවර.ළදරු බැග් සහ නැපි දමන බෑග්,වොල් හැන්ගර්,එම්බෝයිඩර් බෑග්,නෝමල් කුෂන් කවර,එම්බෝයිඩර් පැන්සල් කවර)</t>
  </si>
  <si>
    <t xml:space="preserve">ස්වයං රැකියා අපේක්ෂිත කාන්තාවන්ට වෘත්තීය පුහුණුව ලබා දිම(මුද්රිකත රෙදි බෑග්,මල් සැකසිම,ළමා බෑග්,පෑචිචර්ක් කුෂන් කවර ,සැකසිමවෝල් පොකට්,මාර්කටින් බෑග්,) 
</t>
  </si>
  <si>
    <t>ස්වයං රැකියා අපේක්ෂිත කාන්තාවන්ට වෘත්තීය පුහුණුව ලබා දිම(කැෂුවල් බෑග්,ළදරු කුයිලට්,පැන්සල් කවර,ටේබල් රනර්,වෝල් හැන්ගර්,සොෆ්ට් ටෝයි)</t>
  </si>
  <si>
    <t>මිරිහාන දකුණ ග්‍රාම සංවර්ධන සමිතිය සදහා අවශ්‍ය කෝපි පිළියෙල කරන යන්ත්‍රයක් ලබා දීම</t>
  </si>
  <si>
    <t>මාදිවෙල එක්සත් අවමංග්‍යාධාර සමිතියට කැනපි 02ක් සහ පුටු ලබා දීම</t>
  </si>
  <si>
    <t>මාදිවෙල ප්‍රජා දන්ත ශල්‍යාගාර ගොඩනැගිල්ල හා ආරක්ෂක වැට අළුත්වැඩියා කිරිම</t>
  </si>
  <si>
    <t>මාදිවෙල ප්‍රගතිපුර පළමුවන පටුමග වරිපනම් අංක 71/7 සිට 71/12 දක්වා මාර්ගය කොන්ක්‍රීට් කිරිම</t>
  </si>
  <si>
    <t>ස්ටැන්ලි තිලකරත්න විද්‍යාලයේ  පුස්තකාල ගොඩනැගිල්ල අළුත්වැඩියා කර සංවර්ධනය කිරීම</t>
  </si>
  <si>
    <t>496 කොට්ටාව දකුණ ග්‍රාම නිලධාරී වසමේ කුල සෙවන පාර හා විහාර මාවත යාවෙන වෙල මැද පාරේ ඇති පැති බැම්ම ඉදි කිරිම</t>
  </si>
  <si>
    <t>කොට්ටාව දුම්රිය මාවත හේනවත්ත ප්‍රජා ශාලාව අළුත් වැඩියා කිරීම.</t>
  </si>
  <si>
    <t xml:space="preserve">කළල්ගොඩ  පිං ළිඳ අළුත්වැඩියා කිරිම. </t>
  </si>
  <si>
    <t>මාකුඹුර මාලපල්ල එකමුතු සුභසාධක සමිති ගොඩනැගිල්ලේ ඉතිරි වැඩ නිම කිරීම.</t>
  </si>
  <si>
    <t>කටුවාවල පාර දෙමටගහලන්ද අනනොන්‍යාධාර සමිතියට පුටු හා කැනපි ලබා දීම සඳහා</t>
  </si>
  <si>
    <t>මාදිවෙල එක්සත් හිතවතුන්ගේ සුභසාධක හා අවමංගල්‍යාධාර සමිතියට ද්‍රව්‍ය උපකරණ ලබා දීම.</t>
  </si>
  <si>
    <t>මහරගම ප්‍රාදේශිය ලේකම් කොට්ඨාශයේ පදිංචි අය සඳහා මැහුම් පාඨමාලාවක් පැවැත්විම සඳහා</t>
  </si>
  <si>
    <t>මහරගම ප්‍රාදේශිය ලේකම් කොට්ඨාශයේ ලියාපදිංචි ක්‍රීඩා සමිති සඳහා ක්‍රීඩා භාණ්ඩ ලබා දීම</t>
  </si>
  <si>
    <t>මහරගම දඹහේන පාර නිදහස් මිතුරු සවිය ගොඩනැගිල්ලේ ඉතිරි ඉදිකිරිම් කටයුතු සිදුකිරිම</t>
  </si>
  <si>
    <t>ගොඩිගමුව නීලම්මහර පාර සැළලිහිණි ක්‍රීඩා සමාජයට ක්‍රීඩා භාණ්ඩ සහ පුටු ලබා දීම</t>
  </si>
  <si>
    <t>ගංගොඩවිල මහාමායා විද්‍යාලයේ වැසිකිලි පද්ධතිය ප්‍රතිසංස්කරණය කිරිම</t>
  </si>
  <si>
    <t>නාවින්න රජමහාවිහාරයේ දහම් පාසල් උපකරණ ලබා දීම</t>
  </si>
  <si>
    <t>විජිතපුර සමන් මහතාගේ නිවස සිට වරිපනම් අංක 33 සිට 41 දක්වා මාර්ගයේ වැසි ජලය බැස යන කාණු පද්ධතිය සකස් කිරිම</t>
  </si>
  <si>
    <t>තලවතුගොඩ නැගෙනහිර ග්‍රාම නිලධාරි වසමේ උතුවන් කන්ද පාරේ පැති කාණු ඉදිකිරිම</t>
  </si>
  <si>
    <t>ජයපාර වරිපනම් අංක 44 න් හැරියන අතුරු මාර්ගයේ කාණු පද්ධතිය සංවර්ධනය කිරිම</t>
  </si>
  <si>
    <t>ඇරැව්වල ගොඩිගමුව එක්සත් ප්‍රජාශාලාවේ ගොඩනැගිල්ලේ ඉතිරි වැඩ නිම කිරිම</t>
  </si>
  <si>
    <t>දෙපානම වීර මාවත පොදු සේවා ගොඩනැගිල්ල වැඩිදියුණු කිරිම</t>
  </si>
  <si>
    <t>මහරගම ප්‍රාදේශිය ලේකම් කොට්ඨාශයේ ලීයාපදිංචි සමිති අතරින් නම් කර අප විසින් එවනු ලබන ලියාපදිංචි සමිති සඳහා පුටු හෝ කැනපි ලබා දීම</t>
  </si>
  <si>
    <t>මාදිවෙල ටෙවර් කිත්සර පෙර පාසල සඳහා අවශ්‍ය උපකරණ ලබාදීම</t>
  </si>
  <si>
    <t>ස්වයං රැකියා ඉලක්ක කර ගත් බේකරි පාඨමාලාවක් පැවැත්වීම සඳහා</t>
  </si>
  <si>
    <t>ස්වයං රැකියා ඉලක්ක කර ගත්  රුපලාවන්‍ය පාඨමාලාවක් පැවැත්වීම සඳහා</t>
  </si>
  <si>
    <t>ස්වයං රැකියා ඉලක්ක කර ගත්  සුපවේදී පාඨමාලාවක්  පැවැත්වීම සඳහා</t>
  </si>
  <si>
    <t>ස්වයං රැකියා ඉලක්ක කර ගත්  පරිගණක පාඨමාලාවක්  පැවැත්වීම සඳහා</t>
  </si>
  <si>
    <t>ප්‍රගතිපුර දස සිල් ආරාමය ඇතුළත කුට්ටිගල් අතුරා සංවර්ධනය කිරිම</t>
  </si>
  <si>
    <t>මහරගම ජයන්ති පටුමග බෙලිගහ ළිඳ ප්‍රතිසංස්කරණය කිරිම</t>
  </si>
  <si>
    <t>තලපත්පිටිය කනත්ත බ්‍රැස්ටිස් වත්ත පොදු නාන ළිඳ ප්‍රතිසංස්කරණය කිරිම</t>
  </si>
  <si>
    <t>කළල්ගොඩ ප්‍රධාන පාරට මායිම්ව ඇති 112/ඒ, 1ඒ, 2, ඒ3 දරණ නිවෙස්වලට යන මාර්ගය සංවර්ධනය කිරිම</t>
  </si>
  <si>
    <t>කොට්ටාව ඇගිරිකුල මාවත නිස්සංක ධර්මරතන මහතාගේ නිවස අසලින් වෙල දක්වා දිවෙන කාණු පද්ධතිය සකස් කිරිම</t>
  </si>
  <si>
    <t>කොට්ටාව හොරහේන පාර වරිපනම් අංක 157/7 සිට ඉදිරියට පැතිකාණු දමා ප්‍රතිසංස්කරණය</t>
  </si>
  <si>
    <t>මහරගම ප්‍රාදේශීය ලේකම් කොට්ඨාශයේ සංවර්ධන නිලධාරි සංගමයට අවශ්‍ය භාණ්ඩ හා උපකරණ මිලදී ගැනීමට</t>
  </si>
  <si>
    <t>අරලිය උයන 9 බී, 9ඒ පටුමගෙහි කාණු පද්ධතිය සකස් කිරිම.</t>
  </si>
  <si>
    <t>මහරගම ප්‍රාදේශීය ලේකම් කොට්ඨාශායේ ලියාපදිංචි සමිති අතරින් නම් කර අප විසින් එවනු ලබන සමිතියක් සඳහා ලැප්ටෝප් යන්ත්‍රයක් මුද්‍රණ යන්ත්‍රයක් ඇතුළුව පරිගණක උපාංග මිලදී ගැනීමට</t>
  </si>
  <si>
    <t>මහරගම නම් කරනු ලබන අනෙකුත් සමිතින් සඳහා අවශ්‍ය භාණ්ඩ හා උපකරණ ලබාගැනීමට</t>
  </si>
  <si>
    <t>මාලපල්ල විජයඝෝෂ විද්‍යාලයේ (මහරගම) තාප්පය ඉදිකිරිම</t>
  </si>
  <si>
    <t>රුක්මලේ මහා විදුහලේ තුර්ය වාදන කණ්ඩායමට අවශ්‍ය භාණ්ඩ උපකරණ ලබාදීම</t>
  </si>
  <si>
    <t>මහරගම බුවනෙකබා විදුහලේ සංගීත කණ්ඩායමට අවශ්‍ය භාණ්ඩ/උපකරණ ලබාදීම සඳහා</t>
  </si>
  <si>
    <t>ගොඩිගමුව ජන සහන සුභසාධක සමිතියට වොට්ස් 40 ඇම්පියර් එකක් ලබාදීම හා ඉතිරිවන මුදලින් මයික් ලබාදීම.</t>
  </si>
  <si>
    <t>මහරගම ප්‍රාදේශීය ලේකම් කොට්ඨාශයේ බුවනෙකබා මහා විද්‍යාලයේ පිවිසුම් මාර්ගයේ කොටසක් කුට්ටිගල් අල්ලා සංවර්ධනය කිරිම.</t>
  </si>
  <si>
    <t>මාදිවෙල ප්‍රජා මණ්ඩලය සඳහා දැනට ඉදිවෙමින් පවතින නව ගොඩනැගිල්ලේ ඉතිරි වැඩ කොටස් සඳහා</t>
  </si>
  <si>
    <t>කෝට්ටේ මාදිවෙල ප්‍රගතිපුර එක්සත් අනොන්‍යාධාර සමිතියට අවශ්‍ය උපකරණ ලබාදීම</t>
  </si>
  <si>
    <t>493 ඒ තලවතුගොඩ බටහිර ග්‍රාම සේවා කොට්ඨාශයේ වරිපනම් අංක 519/2 නිවාස පිටුපසින් ගලා බසින කාණු පද්ධතිය ඉදිකිරිම සඳහා</t>
  </si>
  <si>
    <t>529 පොල්වත්ත ග්‍රාම නිලධාරි කොට්ඨාශයේ පොල්වත්ත පමුණුව ප්‍රධාන මාර්ගයෙන් පොල්වත්ත පැල තවාන ඉදිරිපිටින් දකුණට හැරී යන අතුරු මාර්ගය සංවර්ධනය කිරිම</t>
  </si>
  <si>
    <t>මහරගම ධර්මා‍ශෝක කණිෂ්ඨ විද්‍යාලයේ ඉදිකිරිම් කටයුතු සිදු කිරිම</t>
  </si>
  <si>
    <t>සුහද අවමංගල්‍යාධාර සහ සුභ සාධක සමිතියට අවශ්‍ය හට් එකක් හා පුටු ලබාගැනීම.</t>
  </si>
  <si>
    <t>මාදිවෙල ප්‍රජා දන්ත ශල්‍යාගාර ගොඩනැගිල්ලේ දොර ජනේල සඳහා තිර රෙදි යෙදීම.</t>
  </si>
  <si>
    <t>මහරගම, ජනාධිපති විද්‍යාලය ජනාධිපති විද්‍යාලයේ විශේෂ ළමා සංවර්ධනය ඒකකයේ අඩුපාඩු සකස් කිරිම.</t>
  </si>
  <si>
    <t>කොට්ටාව ධර්මපාල මහා විද්‍යාලයේ පිහිනුම් තටාක ක්‍රීඩාගාරය සහ නැරඹුම් අංගනය ඉදිකිරිම.</t>
  </si>
  <si>
    <t>2017.10.30</t>
  </si>
  <si>
    <t>2017.06.22</t>
  </si>
  <si>
    <t>2017.09.20</t>
  </si>
  <si>
    <t>2017.12.29</t>
  </si>
  <si>
    <t>Diyana Curiains</t>
  </si>
  <si>
    <t>2017.12.20</t>
  </si>
  <si>
    <t>2017.11.17</t>
  </si>
  <si>
    <t>2017.11.02</t>
  </si>
  <si>
    <t>2017.09.18</t>
  </si>
  <si>
    <t>Physical and Financial Progress of the Month of  31st December 2017</t>
  </si>
  <si>
    <t>Physical and Financial Progress  31/12/ 2017</t>
  </si>
  <si>
    <t>Canceled</t>
  </si>
  <si>
    <t>L10 H14</t>
  </si>
  <si>
    <t>2017.10.13</t>
  </si>
  <si>
    <t>2017.12.27</t>
  </si>
  <si>
    <t>2017.11.25</t>
  </si>
  <si>
    <t>Bench BX157 (01), Bench SA10 (01), 7 Feet Bar (01), 4 Feet Bar (01),  5 Feet Bar (01), 4 Feet Carl Ber (02), W/Plat (10),W/Plat (03),W/Plat (10),Dumbel Bar (05)</t>
  </si>
  <si>
    <t>ESER Marketing International, JAC Sports, WP Cuncumer &amp; Maketing Co opertating Samithy Maha Sangamaya</t>
  </si>
  <si>
    <t>2017.12.12</t>
  </si>
  <si>
    <t xml:space="preserve">L61 W 11 </t>
  </si>
  <si>
    <t>2017.12.05</t>
  </si>
  <si>
    <t>w8</t>
  </si>
  <si>
    <t>2017.11.06</t>
  </si>
  <si>
    <t>2017.12.10</t>
  </si>
  <si>
    <t>2017.12.02</t>
  </si>
  <si>
    <t>Wp</t>
  </si>
  <si>
    <t>WESCO</t>
  </si>
  <si>
    <t>2017.11.30</t>
  </si>
  <si>
    <t>Sadeepa/ Godage</t>
  </si>
  <si>
    <t>2017.12.28</t>
  </si>
  <si>
    <t>2017.10.17</t>
  </si>
  <si>
    <t>2017.09.26</t>
  </si>
  <si>
    <t>2017.12.06</t>
  </si>
  <si>
    <t>2017.11.03</t>
  </si>
  <si>
    <t>Lapro, Niroshan, Robert</t>
  </si>
  <si>
    <t>2017.12.21</t>
  </si>
  <si>
    <t>2017.12.26</t>
  </si>
  <si>
    <t>Inca Technology/ Singer Plus</t>
  </si>
  <si>
    <t>Desktop/ Printer/Laptop</t>
  </si>
  <si>
    <t>Pamunugama Stores/ Swedish Trading/ Robert</t>
  </si>
  <si>
    <t>Cupborad/ Table/ AMP/Bafal//Mic</t>
  </si>
  <si>
    <t>2017.07.17</t>
  </si>
  <si>
    <t>2017.11.05</t>
  </si>
  <si>
    <t>Madewella Praja Mandalaya</t>
  </si>
  <si>
    <t>2017.12.30</t>
  </si>
  <si>
    <t>The Bombay Harmonium Co.,/ Lanka Harmonics</t>
  </si>
  <si>
    <t>2017.09.22</t>
  </si>
  <si>
    <t>2017.10.23</t>
  </si>
  <si>
    <t>Robert Agencies (Pvt) Ltd.,</t>
  </si>
  <si>
    <t>2017.09.07</t>
  </si>
  <si>
    <t>2017.12.15</t>
  </si>
  <si>
    <t>STC</t>
  </si>
  <si>
    <t>2017.12.09</t>
  </si>
  <si>
    <t>2017.08.18</t>
  </si>
  <si>
    <t>School Development Ac, kottawa Dharmapala maha Vidyalaya</t>
  </si>
  <si>
    <t>Development of  by road near by Aron Botique of Weera Mawatha, Pannipitiya.</t>
  </si>
  <si>
    <r>
      <rPr>
        <b/>
        <sz val="10"/>
        <color theme="1"/>
        <rFont val="Times New Roman"/>
        <family val="1"/>
      </rPr>
      <t xml:space="preserve">Constructions </t>
    </r>
    <r>
      <rPr>
        <sz val="10"/>
        <color theme="1"/>
        <rFont val="Times New Roman"/>
        <family val="1"/>
      </rPr>
      <t xml:space="preserve">        :  60% Completed
</t>
    </r>
    <r>
      <rPr>
        <b/>
        <sz val="10"/>
        <color theme="1"/>
        <rFont val="Times New Roman"/>
        <family val="1"/>
      </rPr>
      <t xml:space="preserve">Other  </t>
    </r>
    <r>
      <rPr>
        <sz val="10"/>
        <color theme="1"/>
        <rFont val="Times New Roman"/>
        <family val="1"/>
      </rPr>
      <t xml:space="preserve">                    :  Received  goods / instruments as per the order                                             </t>
    </r>
  </si>
  <si>
    <r>
      <rPr>
        <b/>
        <sz val="10"/>
        <color theme="1"/>
        <rFont val="Times New Roman"/>
        <family val="1"/>
      </rPr>
      <t>Constructions</t>
    </r>
    <r>
      <rPr>
        <sz val="10"/>
        <color theme="1"/>
        <rFont val="Times New Roman"/>
        <family val="1"/>
      </rPr>
      <t xml:space="preserve">         : 80% Completed
</t>
    </r>
    <r>
      <rPr>
        <b/>
        <sz val="10"/>
        <color theme="1"/>
        <rFont val="Times New Roman"/>
        <family val="1"/>
      </rPr>
      <t xml:space="preserve">Other </t>
    </r>
    <r>
      <rPr>
        <sz val="10"/>
        <color theme="1"/>
        <rFont val="Times New Roman"/>
        <family val="1"/>
      </rPr>
      <t xml:space="preserve">                     :  Received  goods / instruments as per the order     </t>
    </r>
  </si>
  <si>
    <r>
      <rPr>
        <b/>
        <sz val="10"/>
        <color theme="1"/>
        <rFont val="Times New Roman"/>
        <family val="1"/>
      </rPr>
      <t>Constructions</t>
    </r>
    <r>
      <rPr>
        <sz val="10"/>
        <color theme="1"/>
        <rFont val="Times New Roman"/>
        <family val="1"/>
      </rPr>
      <t xml:space="preserve">         : 99% Completed
</t>
    </r>
    <r>
      <rPr>
        <b/>
        <sz val="10"/>
        <color theme="1"/>
        <rFont val="Times New Roman"/>
        <family val="1"/>
      </rPr>
      <t xml:space="preserve">Other </t>
    </r>
    <r>
      <rPr>
        <sz val="10"/>
        <color theme="1"/>
        <rFont val="Times New Roman"/>
        <family val="1"/>
      </rPr>
      <t xml:space="preserve">                     : Completed lists of goods and beneficiaries</t>
    </r>
  </si>
  <si>
    <r>
      <rPr>
        <b/>
        <sz val="10"/>
        <color theme="1"/>
        <rFont val="Times New Roman"/>
        <family val="1"/>
      </rPr>
      <t xml:space="preserve">Constructions </t>
    </r>
    <r>
      <rPr>
        <sz val="10"/>
        <color theme="1"/>
        <rFont val="Times New Roman"/>
        <family val="1"/>
      </rPr>
      <t xml:space="preserve">        : 100% Completed
</t>
    </r>
    <r>
      <rPr>
        <b/>
        <sz val="10"/>
        <color theme="1"/>
        <rFont val="Times New Roman"/>
        <family val="1"/>
      </rPr>
      <t xml:space="preserve">Other </t>
    </r>
    <r>
      <rPr>
        <sz val="10"/>
        <color theme="1"/>
        <rFont val="Times New Roman"/>
        <family val="1"/>
      </rPr>
      <t xml:space="preserve">                     : Issued goods and instruments to identified institutions/ CBOs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</si>
</sst>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_-;\-* #,##0.00_-;_-* &quot;-&quot;??_-;_-@_-"/>
  </numFmts>
  <fonts count="70" x14ac:knownFonts="1"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Arial"/>
      <family val="2"/>
    </font>
    <font>
      <sz val="11"/>
      <color theme="1"/>
      <name val="Times New Roman"/>
      <family val="1"/>
    </font>
    <font>
      <sz val="12"/>
      <name val="Times New Roman"/>
      <family val="1"/>
    </font>
    <font>
      <sz val="10"/>
      <color rgb="FFFF000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1"/>
      <name val="Times New Roman"/>
      <family val="1"/>
    </font>
    <font>
      <b/>
      <vertAlign val="superscript"/>
      <sz val="10"/>
      <name val="Times New Roman"/>
      <family val="1"/>
    </font>
    <font>
      <b/>
      <sz val="8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Iskoola Pota"/>
      <family val="2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Book Antiqua"/>
      <family val="1"/>
    </font>
    <font>
      <sz val="2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8"/>
      <name val="Arial"/>
      <family val="2"/>
    </font>
    <font>
      <sz val="7"/>
      <color theme="1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8"/>
      <color theme="1"/>
      <name val="Times New Roman"/>
      <family val="1"/>
    </font>
    <font>
      <sz val="10"/>
      <color theme="1"/>
      <name val="Calibri"/>
      <family val="2"/>
      <scheme val="minor"/>
    </font>
    <font>
      <sz val="8"/>
      <color rgb="FFFF0000"/>
      <name val="Times New Roman"/>
      <family val="1"/>
    </font>
    <font>
      <sz val="6"/>
      <name val="Times New Roman"/>
      <family val="1"/>
    </font>
    <font>
      <sz val="7.5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6"/>
      <color theme="1"/>
      <name val="Times New Roman"/>
      <family val="1"/>
    </font>
    <font>
      <sz val="9"/>
      <name val="Calibri"/>
      <family val="2"/>
      <scheme val="minor"/>
    </font>
    <font>
      <b/>
      <sz val="9"/>
      <name val="Times New Roman"/>
      <family val="1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rgb="FFFF0000"/>
      <name val="Arial"/>
      <family val="2"/>
    </font>
    <font>
      <u/>
      <sz val="12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Iskoola Pota"/>
      <family val="2"/>
    </font>
    <font>
      <b/>
      <sz val="11"/>
      <color theme="1"/>
      <name val="Book Antiqua"/>
      <family val="1"/>
    </font>
    <font>
      <sz val="11"/>
      <name val="Times New Roman"/>
      <family val="1"/>
    </font>
    <font>
      <b/>
      <sz val="7"/>
      <name val="Times New Roman"/>
      <family val="1"/>
    </font>
    <font>
      <sz val="7"/>
      <color theme="1"/>
      <name val="Calibri"/>
      <family val="2"/>
      <scheme val="minor"/>
    </font>
    <font>
      <sz val="7"/>
      <name val="Arial"/>
      <family val="2"/>
    </font>
    <font>
      <sz val="7"/>
      <color rgb="FFFF0000"/>
      <name val="Times New Roman"/>
      <family val="1"/>
    </font>
    <font>
      <sz val="7"/>
      <color rgb="FFFF0000"/>
      <name val="Arial"/>
      <family val="2"/>
    </font>
    <font>
      <b/>
      <sz val="8"/>
      <color rgb="FFFF0000"/>
      <name val="Times New Roman"/>
      <family val="1"/>
    </font>
    <font>
      <sz val="8"/>
      <name val="Arial"/>
      <family val="2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9"/>
      <name val="Arial"/>
      <family val="2"/>
    </font>
    <font>
      <sz val="12"/>
      <color theme="0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574">
    <xf numFmtId="0" fontId="0" fillId="0" borderId="0" xfId="0"/>
    <xf numFmtId="0" fontId="1" fillId="0" borderId="0" xfId="0" applyFont="1"/>
    <xf numFmtId="0" fontId="9" fillId="0" borderId="0" xfId="0" applyFont="1" applyFill="1" applyBorder="1"/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top" wrapText="1"/>
    </xf>
    <xf numFmtId="0" fontId="10" fillId="0" borderId="0" xfId="0" applyFont="1" applyFill="1" applyBorder="1"/>
    <xf numFmtId="0" fontId="9" fillId="0" borderId="0" xfId="0" applyFont="1" applyFill="1"/>
    <xf numFmtId="0" fontId="0" fillId="0" borderId="0" xfId="0" applyFill="1"/>
    <xf numFmtId="0" fontId="4" fillId="0" borderId="0" xfId="0" applyFont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8" fillId="0" borderId="11" xfId="0" applyFont="1" applyBorder="1"/>
    <xf numFmtId="0" fontId="5" fillId="0" borderId="11" xfId="0" applyFont="1" applyBorder="1"/>
    <xf numFmtId="0" fontId="3" fillId="0" borderId="11" xfId="0" applyFont="1" applyBorder="1"/>
    <xf numFmtId="0" fontId="0" fillId="0" borderId="0" xfId="0" applyBorder="1"/>
    <xf numFmtId="0" fontId="9" fillId="0" borderId="0" xfId="0" applyFont="1"/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vertical="center"/>
    </xf>
    <xf numFmtId="0" fontId="1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1" fontId="18" fillId="0" borderId="0" xfId="0" applyNumberFormat="1" applyFont="1" applyFill="1" applyAlignment="1">
      <alignment horizontal="left"/>
    </xf>
    <xf numFmtId="0" fontId="3" fillId="0" borderId="1" xfId="0" applyFont="1" applyBorder="1" applyAlignment="1">
      <alignment horizontal="center" wrapText="1"/>
    </xf>
    <xf numFmtId="0" fontId="20" fillId="0" borderId="1" xfId="0" applyFont="1" applyBorder="1" applyAlignment="1">
      <alignment horizontal="center" vertical="center"/>
    </xf>
    <xf numFmtId="0" fontId="17" fillId="0" borderId="0" xfId="0" applyFont="1"/>
    <xf numFmtId="0" fontId="0" fillId="0" borderId="0" xfId="0" applyAlignment="1"/>
    <xf numFmtId="0" fontId="0" fillId="0" borderId="1" xfId="0" applyBorder="1"/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17" fillId="0" borderId="0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vertical="center" wrapText="1"/>
    </xf>
    <xf numFmtId="0" fontId="22" fillId="0" borderId="0" xfId="0" applyFont="1"/>
    <xf numFmtId="0" fontId="12" fillId="0" borderId="0" xfId="0" applyFont="1"/>
    <xf numFmtId="0" fontId="24" fillId="0" borderId="0" xfId="0" applyFont="1"/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textRotation="90" wrapText="1"/>
    </xf>
    <xf numFmtId="0" fontId="25" fillId="0" borderId="6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1" xfId="1" applyNumberFormat="1" applyFont="1" applyFill="1" applyBorder="1" applyAlignment="1">
      <alignment horizontal="center" vertical="center" wrapText="1"/>
    </xf>
    <xf numFmtId="43" fontId="26" fillId="0" borderId="1" xfId="1" applyFont="1" applyFill="1" applyBorder="1" applyAlignment="1">
      <alignment horizontal="center" vertical="center" wrapText="1"/>
    </xf>
    <xf numFmtId="43" fontId="27" fillId="0" borderId="6" xfId="3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center" vertical="center" wrapText="1"/>
    </xf>
    <xf numFmtId="43" fontId="28" fillId="0" borderId="1" xfId="1" applyFont="1" applyFill="1" applyBorder="1" applyAlignment="1">
      <alignment horizontal="center" vertical="center"/>
    </xf>
    <xf numFmtId="0" fontId="25" fillId="2" borderId="0" xfId="0" applyFont="1" applyFill="1" applyAlignment="1">
      <alignment horizontal="left" vertical="center" wrapText="1"/>
    </xf>
    <xf numFmtId="43" fontId="28" fillId="0" borderId="1" xfId="1" applyFont="1" applyFill="1" applyBorder="1" applyAlignment="1">
      <alignment horizontal="center" vertical="center" wrapText="1"/>
    </xf>
    <xf numFmtId="0" fontId="25" fillId="2" borderId="12" xfId="0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center"/>
    </xf>
    <xf numFmtId="0" fontId="25" fillId="2" borderId="6" xfId="0" applyFont="1" applyFill="1" applyBorder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/>
    </xf>
    <xf numFmtId="0" fontId="28" fillId="0" borderId="1" xfId="0" applyFont="1" applyBorder="1"/>
    <xf numFmtId="0" fontId="26" fillId="2" borderId="1" xfId="0" applyFont="1" applyFill="1" applyBorder="1"/>
    <xf numFmtId="0" fontId="26" fillId="2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25" fillId="2" borderId="1" xfId="0" applyFont="1" applyFill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/>
    </xf>
    <xf numFmtId="0" fontId="26" fillId="0" borderId="1" xfId="0" applyFont="1" applyBorder="1"/>
    <xf numFmtId="0" fontId="26" fillId="0" borderId="1" xfId="0" applyFont="1" applyBorder="1" applyAlignment="1">
      <alignment horizontal="center"/>
    </xf>
    <xf numFmtId="0" fontId="26" fillId="0" borderId="7" xfId="0" applyFont="1" applyBorder="1" applyAlignment="1">
      <alignment horizontal="center" vertical="center"/>
    </xf>
    <xf numFmtId="0" fontId="2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textRotation="90" wrapText="1"/>
    </xf>
    <xf numFmtId="0" fontId="26" fillId="0" borderId="1" xfId="0" applyFont="1" applyFill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1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3" fillId="0" borderId="0" xfId="0" applyFont="1" applyFill="1" applyAlignment="1">
      <alignment horizontal="center" vertical="center" wrapText="1"/>
    </xf>
    <xf numFmtId="0" fontId="32" fillId="0" borderId="0" xfId="0" applyFont="1" applyFill="1"/>
    <xf numFmtId="0" fontId="29" fillId="0" borderId="0" xfId="0" applyFont="1" applyFill="1" applyAlignment="1">
      <alignment horizontal="center"/>
    </xf>
    <xf numFmtId="0" fontId="29" fillId="0" borderId="0" xfId="0" applyFont="1" applyFill="1" applyAlignment="1">
      <alignment horizontal="left"/>
    </xf>
    <xf numFmtId="1" fontId="19" fillId="0" borderId="0" xfId="0" applyNumberFormat="1" applyFont="1" applyFill="1" applyAlignment="1">
      <alignment horizontal="center"/>
    </xf>
    <xf numFmtId="0" fontId="19" fillId="0" borderId="0" xfId="0" applyFont="1" applyFill="1" applyAlignment="1">
      <alignment horizontal="center"/>
    </xf>
    <xf numFmtId="0" fontId="19" fillId="0" borderId="0" xfId="0" applyFont="1" applyFill="1" applyAlignment="1"/>
    <xf numFmtId="0" fontId="19" fillId="0" borderId="0" xfId="0" applyFont="1" applyFill="1" applyAlignment="1">
      <alignment horizontal="left"/>
    </xf>
    <xf numFmtId="0" fontId="19" fillId="0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34" fillId="0" borderId="0" xfId="0" applyFont="1" applyFill="1" applyAlignment="1">
      <alignment horizontal="center" vertical="center" wrapText="1"/>
    </xf>
    <xf numFmtId="0" fontId="29" fillId="0" borderId="0" xfId="0" applyFont="1" applyFill="1" applyAlignment="1"/>
    <xf numFmtId="0" fontId="7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8" fillId="0" borderId="0" xfId="0" applyFont="1" applyBorder="1"/>
    <xf numFmtId="0" fontId="5" fillId="0" borderId="0" xfId="0" applyFont="1" applyBorder="1"/>
    <xf numFmtId="0" fontId="3" fillId="0" borderId="0" xfId="0" applyFont="1" applyBorder="1"/>
    <xf numFmtId="0" fontId="28" fillId="0" borderId="7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0" xfId="0" applyFont="1"/>
    <xf numFmtId="0" fontId="28" fillId="0" borderId="0" xfId="0" applyFont="1"/>
    <xf numFmtId="0" fontId="26" fillId="0" borderId="4" xfId="0" applyFont="1" applyBorder="1"/>
    <xf numFmtId="0" fontId="33" fillId="0" borderId="3" xfId="0" applyFont="1" applyBorder="1" applyAlignment="1">
      <alignment horizontal="center" vertical="center" wrapText="1"/>
    </xf>
    <xf numFmtId="0" fontId="28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4" fillId="0" borderId="1" xfId="0" applyFont="1" applyBorder="1"/>
    <xf numFmtId="0" fontId="37" fillId="0" borderId="1" xfId="0" applyFont="1" applyBorder="1" applyAlignment="1">
      <alignment vertical="center"/>
    </xf>
    <xf numFmtId="0" fontId="37" fillId="0" borderId="1" xfId="0" applyFont="1" applyBorder="1" applyAlignment="1">
      <alignment horizontal="center" vertical="center"/>
    </xf>
    <xf numFmtId="0" fontId="38" fillId="0" borderId="0" xfId="0" applyFont="1"/>
    <xf numFmtId="0" fontId="39" fillId="0" borderId="0" xfId="0" applyFont="1"/>
    <xf numFmtId="43" fontId="39" fillId="0" borderId="0" xfId="0" applyNumberFormat="1" applyFont="1"/>
    <xf numFmtId="43" fontId="40" fillId="0" borderId="0" xfId="0" applyNumberFormat="1" applyFont="1"/>
    <xf numFmtId="0" fontId="26" fillId="0" borderId="2" xfId="0" applyFont="1" applyBorder="1" applyAlignment="1">
      <alignment horizontal="left" vertical="center" wrapText="1"/>
    </xf>
    <xf numFmtId="0" fontId="26" fillId="0" borderId="2" xfId="0" applyFont="1" applyFill="1" applyBorder="1" applyAlignment="1">
      <alignment horizontal="left" vertical="center" wrapText="1"/>
    </xf>
    <xf numFmtId="0" fontId="28" fillId="0" borderId="1" xfId="0" applyFont="1" applyBorder="1" applyAlignment="1">
      <alignment wrapText="1"/>
    </xf>
    <xf numFmtId="43" fontId="8" fillId="0" borderId="0" xfId="0" applyNumberFormat="1" applyFont="1" applyBorder="1"/>
    <xf numFmtId="0" fontId="20" fillId="0" borderId="0" xfId="0" applyFont="1" applyAlignment="1">
      <alignment horizontal="center" vertical="center"/>
    </xf>
    <xf numFmtId="43" fontId="1" fillId="0" borderId="0" xfId="0" applyNumberFormat="1" applyFont="1"/>
    <xf numFmtId="0" fontId="26" fillId="0" borderId="1" xfId="0" applyFont="1" applyFill="1" applyBorder="1" applyAlignment="1">
      <alignment vertical="center" wrapText="1"/>
    </xf>
    <xf numFmtId="43" fontId="4" fillId="0" borderId="1" xfId="0" applyNumberFormat="1" applyFont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3" fontId="7" fillId="0" borderId="1" xfId="0" applyNumberFormat="1" applyFont="1" applyFill="1" applyBorder="1" applyAlignment="1">
      <alignment horizontal="center" vertical="center" wrapText="1"/>
    </xf>
    <xf numFmtId="43" fontId="4" fillId="0" borderId="3" xfId="1" applyFont="1" applyBorder="1" applyAlignment="1">
      <alignment horizontal="center" vertical="center"/>
    </xf>
    <xf numFmtId="43" fontId="4" fillId="0" borderId="3" xfId="0" applyNumberFormat="1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43" fontId="4" fillId="2" borderId="1" xfId="1" applyFont="1" applyFill="1" applyBorder="1" applyAlignment="1">
      <alignment horizontal="center" vertical="center"/>
    </xf>
    <xf numFmtId="43" fontId="4" fillId="2" borderId="1" xfId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43" fontId="4" fillId="0" borderId="7" xfId="0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right" vertical="center"/>
    </xf>
    <xf numFmtId="43" fontId="4" fillId="0" borderId="1" xfId="1" applyNumberFormat="1" applyFont="1" applyBorder="1" applyAlignment="1">
      <alignment horizontal="center" vertical="center"/>
    </xf>
    <xf numFmtId="0" fontId="43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43" fillId="0" borderId="4" xfId="0" applyFont="1" applyFill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3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20" fillId="0" borderId="1" xfId="0" applyFont="1" applyBorder="1" applyAlignment="1">
      <alignment wrapText="1"/>
    </xf>
    <xf numFmtId="0" fontId="45" fillId="2" borderId="6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5" fillId="2" borderId="1" xfId="0" applyFont="1" applyFill="1" applyBorder="1" applyAlignment="1">
      <alignment horizontal="center" vertical="center" wrapText="1"/>
    </xf>
    <xf numFmtId="164" fontId="45" fillId="2" borderId="1" xfId="2" applyNumberFormat="1" applyFont="1" applyFill="1" applyBorder="1" applyAlignment="1">
      <alignment horizontal="center" vertical="center"/>
    </xf>
    <xf numFmtId="43" fontId="45" fillId="2" borderId="1" xfId="3" applyNumberFormat="1" applyFont="1" applyFill="1" applyBorder="1" applyAlignment="1">
      <alignment horizontal="center" vertical="center"/>
    </xf>
    <xf numFmtId="164" fontId="45" fillId="2" borderId="1" xfId="2" applyNumberFormat="1" applyFont="1" applyFill="1" applyBorder="1" applyAlignment="1">
      <alignment horizontal="right" vertical="center"/>
    </xf>
    <xf numFmtId="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/>
    <xf numFmtId="0" fontId="0" fillId="0" borderId="0" xfId="0" applyFont="1"/>
    <xf numFmtId="0" fontId="0" fillId="0" borderId="1" xfId="0" applyFont="1" applyBorder="1" applyAlignment="1">
      <alignment horizontal="right"/>
    </xf>
    <xf numFmtId="43" fontId="45" fillId="2" borderId="1" xfId="1" applyFont="1" applyFill="1" applyBorder="1" applyAlignment="1">
      <alignment horizontal="center" vertical="center" wrapText="1"/>
    </xf>
    <xf numFmtId="4" fontId="45" fillId="2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vertical="center"/>
    </xf>
    <xf numFmtId="4" fontId="0" fillId="0" borderId="1" xfId="0" applyNumberFormat="1" applyFont="1" applyBorder="1" applyAlignment="1">
      <alignment vertical="center"/>
    </xf>
    <xf numFmtId="0" fontId="46" fillId="0" borderId="1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textRotation="90" wrapText="1"/>
    </xf>
    <xf numFmtId="0" fontId="18" fillId="0" borderId="0" xfId="0" applyFont="1" applyAlignment="1">
      <alignment horizontal="center" vertical="center" textRotation="90" wrapText="1"/>
    </xf>
    <xf numFmtId="0" fontId="18" fillId="2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right" vertical="center"/>
    </xf>
    <xf numFmtId="0" fontId="18" fillId="2" borderId="6" xfId="0" applyFont="1" applyFill="1" applyBorder="1" applyAlignment="1">
      <alignment horizontal="center" vertical="center" wrapText="1"/>
    </xf>
    <xf numFmtId="43" fontId="18" fillId="2" borderId="6" xfId="1" applyFont="1" applyFill="1" applyBorder="1" applyAlignment="1">
      <alignment horizontal="center" vertical="center" wrapText="1"/>
    </xf>
    <xf numFmtId="0" fontId="24" fillId="0" borderId="6" xfId="0" applyFont="1" applyBorder="1"/>
    <xf numFmtId="0" fontId="10" fillId="0" borderId="1" xfId="0" applyFont="1" applyBorder="1"/>
    <xf numFmtId="0" fontId="17" fillId="0" borderId="0" xfId="0" applyFont="1" applyAlignment="1">
      <alignment horizontal="center"/>
    </xf>
    <xf numFmtId="0" fontId="18" fillId="0" borderId="7" xfId="0" applyFont="1" applyFill="1" applyBorder="1" applyAlignment="1">
      <alignment horizontal="center" vertical="center" textRotation="90" wrapText="1"/>
    </xf>
    <xf numFmtId="1" fontId="18" fillId="0" borderId="0" xfId="0" applyNumberFormat="1" applyFont="1" applyFill="1" applyAlignment="1">
      <alignment horizontal="center"/>
    </xf>
    <xf numFmtId="43" fontId="18" fillId="0" borderId="2" xfId="1" applyFont="1" applyFill="1" applyBorder="1" applyAlignment="1">
      <alignment horizontal="center" vertical="center" textRotation="90" wrapText="1"/>
    </xf>
    <xf numFmtId="0" fontId="4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8" fillId="0" borderId="11" xfId="0" applyFont="1" applyFill="1" applyBorder="1"/>
    <xf numFmtId="0" fontId="8" fillId="0" borderId="0" xfId="0" applyFont="1" applyFill="1" applyBorder="1"/>
    <xf numFmtId="0" fontId="1" fillId="0" borderId="0" xfId="0" applyFont="1" applyFill="1"/>
    <xf numFmtId="43" fontId="1" fillId="0" borderId="0" xfId="0" applyNumberFormat="1" applyFont="1" applyFill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0" fontId="45" fillId="0" borderId="0" xfId="0" applyFont="1" applyFill="1"/>
    <xf numFmtId="0" fontId="0" fillId="0" borderId="4" xfId="0" applyFont="1" applyBorder="1" applyAlignment="1">
      <alignment horizontal="center" vertical="center"/>
    </xf>
    <xf numFmtId="43" fontId="0" fillId="0" borderId="0" xfId="0" applyNumberFormat="1" applyFont="1"/>
    <xf numFmtId="0" fontId="0" fillId="0" borderId="0" xfId="0" applyFont="1" applyBorder="1"/>
    <xf numFmtId="0" fontId="0" fillId="0" borderId="0" xfId="0" applyFont="1" applyAlignment="1"/>
    <xf numFmtId="43" fontId="45" fillId="2" borderId="1" xfId="3" applyNumberFormat="1" applyFont="1" applyFill="1" applyBorder="1" applyAlignment="1">
      <alignment horizontal="right" vertical="center"/>
    </xf>
    <xf numFmtId="4" fontId="0" fillId="0" borderId="1" xfId="0" applyNumberFormat="1" applyFont="1" applyBorder="1" applyAlignment="1">
      <alignment horizontal="right" vertical="center"/>
    </xf>
    <xf numFmtId="43" fontId="47" fillId="0" borderId="1" xfId="0" applyNumberFormat="1" applyFont="1" applyBorder="1" applyAlignment="1">
      <alignment horizontal="right" vertical="center"/>
    </xf>
    <xf numFmtId="0" fontId="0" fillId="0" borderId="0" xfId="0" applyFont="1" applyAlignment="1">
      <alignment horizontal="right"/>
    </xf>
    <xf numFmtId="43" fontId="45" fillId="2" borderId="1" xfId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vertical="center" wrapText="1"/>
    </xf>
    <xf numFmtId="0" fontId="26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28" fillId="0" borderId="1" xfId="0" applyFont="1" applyBorder="1" applyAlignment="1"/>
    <xf numFmtId="0" fontId="28" fillId="0" borderId="3" xfId="0" applyFont="1" applyBorder="1" applyAlignment="1"/>
    <xf numFmtId="0" fontId="28" fillId="0" borderId="3" xfId="0" applyFont="1" applyBorder="1" applyAlignment="1">
      <alignment vertical="center" wrapText="1"/>
    </xf>
    <xf numFmtId="0" fontId="20" fillId="0" borderId="1" xfId="0" applyFont="1" applyBorder="1" applyAlignment="1"/>
    <xf numFmtId="0" fontId="26" fillId="0" borderId="1" xfId="0" applyFont="1" applyBorder="1" applyAlignment="1"/>
    <xf numFmtId="0" fontId="48" fillId="0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51" fillId="0" borderId="1" xfId="0" applyFont="1" applyBorder="1"/>
    <xf numFmtId="0" fontId="27" fillId="2" borderId="1" xfId="0" applyFont="1" applyFill="1" applyBorder="1"/>
    <xf numFmtId="0" fontId="51" fillId="0" borderId="1" xfId="0" applyFont="1" applyBorder="1" applyAlignment="1">
      <alignment horizontal="center"/>
    </xf>
    <xf numFmtId="0" fontId="51" fillId="0" borderId="3" xfId="0" applyFont="1" applyBorder="1" applyAlignment="1">
      <alignment horizontal="center"/>
    </xf>
    <xf numFmtId="0" fontId="49" fillId="0" borderId="1" xfId="0" applyFont="1" applyBorder="1"/>
    <xf numFmtId="2" fontId="27" fillId="0" borderId="1" xfId="0" applyNumberFormat="1" applyFont="1" applyBorder="1" applyAlignment="1">
      <alignment horizontal="center" vertical="center"/>
    </xf>
    <xf numFmtId="0" fontId="52" fillId="0" borderId="0" xfId="0" applyFont="1"/>
    <xf numFmtId="0" fontId="27" fillId="0" borderId="1" xfId="0" applyFont="1" applyBorder="1"/>
    <xf numFmtId="0" fontId="52" fillId="0" borderId="1" xfId="0" applyFont="1" applyBorder="1"/>
    <xf numFmtId="0" fontId="48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vertical="top" wrapText="1"/>
    </xf>
    <xf numFmtId="0" fontId="51" fillId="0" borderId="3" xfId="0" applyFont="1" applyBorder="1"/>
    <xf numFmtId="1" fontId="18" fillId="0" borderId="0" xfId="0" applyNumberFormat="1" applyFont="1" applyFill="1" applyAlignment="1">
      <alignment horizontal="center"/>
    </xf>
    <xf numFmtId="0" fontId="18" fillId="0" borderId="2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left" vertical="center" wrapText="1"/>
    </xf>
    <xf numFmtId="43" fontId="4" fillId="0" borderId="3" xfId="1" applyFont="1" applyFill="1" applyBorder="1" applyAlignment="1">
      <alignment horizontal="center" vertical="center"/>
    </xf>
    <xf numFmtId="0" fontId="53" fillId="0" borderId="1" xfId="0" applyFont="1" applyFill="1" applyBorder="1" applyAlignment="1">
      <alignment horizontal="center" vertical="center" wrapText="1"/>
    </xf>
    <xf numFmtId="0" fontId="50" fillId="0" borderId="0" xfId="0" applyFont="1" applyAlignment="1">
      <alignment vertical="center" wrapText="1"/>
    </xf>
    <xf numFmtId="0" fontId="18" fillId="0" borderId="12" xfId="0" applyFont="1" applyFill="1" applyBorder="1" applyAlignment="1">
      <alignment horizontal="center" wrapText="1"/>
    </xf>
    <xf numFmtId="0" fontId="18" fillId="0" borderId="7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 textRotation="90" wrapText="1"/>
    </xf>
    <xf numFmtId="0" fontId="25" fillId="0" borderId="1" xfId="0" applyFont="1" applyBorder="1" applyAlignment="1">
      <alignment horizontal="center" vertical="center" textRotation="90" wrapText="1"/>
    </xf>
    <xf numFmtId="0" fontId="25" fillId="0" borderId="1" xfId="0" applyFont="1" applyBorder="1" applyAlignment="1">
      <alignment horizontal="center" vertical="center" textRotation="90"/>
    </xf>
    <xf numFmtId="0" fontId="50" fillId="0" borderId="0" xfId="0" applyFont="1" applyAlignment="1">
      <alignment wrapText="1"/>
    </xf>
    <xf numFmtId="0" fontId="27" fillId="0" borderId="1" xfId="0" applyFont="1" applyBorder="1" applyAlignment="1">
      <alignment horizontal="center" vertical="center" textRotation="90"/>
    </xf>
    <xf numFmtId="0" fontId="27" fillId="2" borderId="1" xfId="0" applyFont="1" applyFill="1" applyBorder="1" applyAlignment="1">
      <alignment horizontal="center" vertical="center" textRotation="90"/>
    </xf>
    <xf numFmtId="0" fontId="25" fillId="0" borderId="3" xfId="0" applyFont="1" applyBorder="1" applyAlignment="1">
      <alignment horizontal="center" vertical="center" textRotation="90"/>
    </xf>
    <xf numFmtId="0" fontId="49" fillId="0" borderId="1" xfId="0" applyFont="1" applyBorder="1" applyAlignment="1">
      <alignment horizontal="center" vertical="center" textRotation="90"/>
    </xf>
    <xf numFmtId="0" fontId="0" fillId="0" borderId="1" xfId="0" applyFill="1" applyBorder="1" applyAlignment="1">
      <alignment horizontal="left" vertical="center" wrapText="1"/>
    </xf>
    <xf numFmtId="0" fontId="10" fillId="0" borderId="2" xfId="0" applyFont="1" applyBorder="1"/>
    <xf numFmtId="0" fontId="48" fillId="0" borderId="6" xfId="0" applyFont="1" applyFill="1" applyBorder="1" applyAlignment="1">
      <alignment horizontal="center" vertical="center" wrapText="1"/>
    </xf>
    <xf numFmtId="0" fontId="48" fillId="0" borderId="6" xfId="0" applyFont="1" applyFill="1" applyBorder="1" applyAlignment="1">
      <alignment vertical="center" wrapText="1"/>
    </xf>
    <xf numFmtId="0" fontId="27" fillId="0" borderId="6" xfId="0" applyFont="1" applyBorder="1" applyAlignment="1">
      <alignment horizontal="left" vertical="center" wrapText="1"/>
    </xf>
    <xf numFmtId="0" fontId="49" fillId="0" borderId="6" xfId="0" applyFont="1" applyBorder="1" applyAlignment="1">
      <alignment vertical="center" wrapText="1"/>
    </xf>
    <xf numFmtId="0" fontId="27" fillId="0" borderId="6" xfId="0" applyFont="1" applyFill="1" applyBorder="1" applyAlignment="1">
      <alignment vertical="center" wrapText="1"/>
    </xf>
    <xf numFmtId="0" fontId="51" fillId="0" borderId="6" xfId="0" applyFont="1" applyBorder="1"/>
    <xf numFmtId="0" fontId="27" fillId="2" borderId="6" xfId="0" applyFont="1" applyFill="1" applyBorder="1"/>
    <xf numFmtId="0" fontId="51" fillId="0" borderId="6" xfId="0" applyFont="1" applyBorder="1" applyAlignment="1">
      <alignment horizontal="center"/>
    </xf>
    <xf numFmtId="0" fontId="51" fillId="0" borderId="13" xfId="0" applyFont="1" applyBorder="1" applyAlignment="1">
      <alignment horizontal="center"/>
    </xf>
    <xf numFmtId="0" fontId="27" fillId="0" borderId="13" xfId="0" applyFont="1" applyBorder="1" applyAlignment="1">
      <alignment horizontal="center" vertical="center" wrapText="1"/>
    </xf>
    <xf numFmtId="0" fontId="49" fillId="0" borderId="6" xfId="0" applyFont="1" applyBorder="1"/>
    <xf numFmtId="0" fontId="49" fillId="0" borderId="6" xfId="0" applyFont="1" applyBorder="1" applyAlignment="1">
      <alignment wrapText="1"/>
    </xf>
    <xf numFmtId="0" fontId="27" fillId="0" borderId="6" xfId="0" applyFont="1" applyBorder="1"/>
    <xf numFmtId="0" fontId="49" fillId="0" borderId="6" xfId="0" applyFont="1" applyBorder="1" applyAlignment="1">
      <alignment horizontal="left" vertical="center" wrapText="1"/>
    </xf>
    <xf numFmtId="0" fontId="52" fillId="0" borderId="6" xfId="0" applyFont="1" applyBorder="1"/>
    <xf numFmtId="0" fontId="6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/>
    <xf numFmtId="43" fontId="4" fillId="0" borderId="1" xfId="0" applyNumberFormat="1" applyFont="1" applyFill="1" applyBorder="1" applyAlignment="1">
      <alignment horizontal="center" vertical="center"/>
    </xf>
    <xf numFmtId="0" fontId="27" fillId="0" borderId="15" xfId="0" applyFont="1" applyFill="1" applyBorder="1" applyAlignment="1">
      <alignment horizontal="center" wrapText="1"/>
    </xf>
    <xf numFmtId="0" fontId="51" fillId="0" borderId="7" xfId="0" applyFont="1" applyFill="1" applyBorder="1" applyAlignment="1">
      <alignment horizontal="center"/>
    </xf>
    <xf numFmtId="0" fontId="30" fillId="0" borderId="1" xfId="0" applyFont="1" applyFill="1" applyBorder="1" applyAlignment="1">
      <alignment horizontal="center"/>
    </xf>
    <xf numFmtId="0" fontId="28" fillId="0" borderId="3" xfId="0" applyFont="1" applyFill="1" applyBorder="1" applyAlignment="1">
      <alignment horizontal="center" vertical="center"/>
    </xf>
    <xf numFmtId="0" fontId="28" fillId="0" borderId="7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7" xfId="0" applyFont="1" applyFill="1" applyBorder="1" applyAlignment="1">
      <alignment vertical="center" wrapText="1"/>
    </xf>
    <xf numFmtId="0" fontId="25" fillId="0" borderId="7" xfId="0" applyFont="1" applyFill="1" applyBorder="1" applyAlignment="1">
      <alignment horizontal="center" vertical="center" textRotation="90"/>
    </xf>
    <xf numFmtId="0" fontId="28" fillId="0" borderId="7" xfId="0" applyFont="1" applyFill="1" applyBorder="1" applyAlignment="1">
      <alignment horizontal="center"/>
    </xf>
    <xf numFmtId="0" fontId="24" fillId="0" borderId="0" xfId="0" applyFont="1" applyFill="1"/>
    <xf numFmtId="2" fontId="4" fillId="0" borderId="1" xfId="0" applyNumberFormat="1" applyFont="1" applyBorder="1" applyAlignment="1">
      <alignment horizontal="center" vertical="center"/>
    </xf>
    <xf numFmtId="43" fontId="4" fillId="0" borderId="0" xfId="1" applyFont="1" applyAlignment="1">
      <alignment horizontal="center" vertical="center"/>
    </xf>
    <xf numFmtId="0" fontId="4" fillId="0" borderId="1" xfId="0" applyFont="1" applyBorder="1"/>
    <xf numFmtId="0" fontId="11" fillId="0" borderId="14" xfId="0" applyFont="1" applyBorder="1" applyAlignment="1">
      <alignment vertical="center"/>
    </xf>
    <xf numFmtId="0" fontId="0" fillId="0" borderId="3" xfId="0" applyFill="1" applyBorder="1" applyAlignment="1">
      <alignment horizontal="left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7" fillId="0" borderId="6" xfId="0" applyFont="1" applyBorder="1" applyAlignment="1">
      <alignment vertical="center" wrapText="1"/>
    </xf>
    <xf numFmtId="0" fontId="26" fillId="0" borderId="1" xfId="0" applyFont="1" applyFill="1" applyBorder="1" applyAlignment="1">
      <alignment horizontal="center" wrapText="1"/>
    </xf>
    <xf numFmtId="0" fontId="26" fillId="0" borderId="0" xfId="0" applyFont="1" applyFill="1"/>
    <xf numFmtId="0" fontId="26" fillId="0" borderId="1" xfId="0" applyFont="1" applyFill="1" applyBorder="1"/>
    <xf numFmtId="0" fontId="26" fillId="0" borderId="3" xfId="0" applyFont="1" applyFill="1" applyBorder="1" applyAlignment="1">
      <alignment horizontal="center" vertical="center"/>
    </xf>
    <xf numFmtId="0" fontId="15" fillId="0" borderId="1" xfId="0" applyFont="1" applyFill="1" applyBorder="1"/>
    <xf numFmtId="0" fontId="28" fillId="0" borderId="3" xfId="0" applyFont="1" applyFill="1" applyBorder="1"/>
    <xf numFmtId="0" fontId="37" fillId="0" borderId="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0" fillId="0" borderId="1" xfId="0" applyFont="1" applyBorder="1" applyAlignment="1">
      <alignment vertical="center"/>
    </xf>
    <xf numFmtId="0" fontId="28" fillId="0" borderId="2" xfId="0" applyFont="1" applyBorder="1"/>
    <xf numFmtId="0" fontId="27" fillId="0" borderId="1" xfId="0" applyFont="1" applyFill="1" applyBorder="1" applyAlignment="1">
      <alignment horizontal="center" vertical="center" wrapText="1"/>
    </xf>
    <xf numFmtId="43" fontId="4" fillId="0" borderId="0" xfId="1" applyFont="1" applyAlignment="1">
      <alignment vertical="center"/>
    </xf>
    <xf numFmtId="43" fontId="8" fillId="0" borderId="11" xfId="1" applyFont="1" applyBorder="1"/>
    <xf numFmtId="43" fontId="4" fillId="0" borderId="0" xfId="0" applyNumberFormat="1" applyFont="1" applyFill="1" applyAlignment="1">
      <alignment horizontal="center" vertical="center"/>
    </xf>
    <xf numFmtId="0" fontId="56" fillId="0" borderId="0" xfId="0" applyFont="1"/>
    <xf numFmtId="0" fontId="55" fillId="0" borderId="0" xfId="0" applyFont="1"/>
    <xf numFmtId="0" fontId="57" fillId="0" borderId="0" xfId="0" applyFont="1" applyFill="1"/>
    <xf numFmtId="0" fontId="58" fillId="0" borderId="0" xfId="0" applyFont="1"/>
    <xf numFmtId="0" fontId="58" fillId="0" borderId="0" xfId="0" applyFont="1" applyFill="1"/>
    <xf numFmtId="0" fontId="59" fillId="0" borderId="0" xfId="0" applyFont="1"/>
    <xf numFmtId="0" fontId="55" fillId="0" borderId="0" xfId="0" applyFont="1" applyBorder="1"/>
    <xf numFmtId="0" fontId="55" fillId="0" borderId="0" xfId="0" applyFont="1" applyFill="1" applyAlignment="1">
      <alignment horizontal="center" vertical="center"/>
    </xf>
    <xf numFmtId="4" fontId="55" fillId="0" borderId="0" xfId="0" applyNumberFormat="1" applyFont="1" applyFill="1"/>
    <xf numFmtId="0" fontId="55" fillId="0" borderId="0" xfId="0" applyFont="1" applyFill="1"/>
    <xf numFmtId="0" fontId="60" fillId="0" borderId="0" xfId="0" applyFont="1" applyFill="1" applyAlignment="1">
      <alignment horizontal="center" vertical="center"/>
    </xf>
    <xf numFmtId="4" fontId="61" fillId="0" borderId="0" xfId="0" applyNumberFormat="1" applyFont="1" applyFill="1" applyAlignment="1"/>
    <xf numFmtId="0" fontId="61" fillId="0" borderId="0" xfId="0" applyFont="1" applyFill="1" applyAlignment="1"/>
    <xf numFmtId="0" fontId="62" fillId="0" borderId="0" xfId="0" applyFont="1"/>
    <xf numFmtId="43" fontId="62" fillId="4" borderId="0" xfId="0" applyNumberFormat="1" applyFont="1" applyFill="1"/>
    <xf numFmtId="43" fontId="62" fillId="0" borderId="0" xfId="0" applyNumberFormat="1" applyFont="1"/>
    <xf numFmtId="43" fontId="43" fillId="0" borderId="0" xfId="0" applyNumberFormat="1" applyFont="1"/>
    <xf numFmtId="0" fontId="43" fillId="0" borderId="0" xfId="0" applyFont="1"/>
    <xf numFmtId="43" fontId="2" fillId="0" borderId="0" xfId="0" applyNumberFormat="1" applyFont="1" applyFill="1"/>
    <xf numFmtId="0" fontId="0" fillId="0" borderId="0" xfId="0" applyFill="1" applyAlignment="1">
      <alignment horizontal="center"/>
    </xf>
    <xf numFmtId="0" fontId="19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43" fillId="0" borderId="1" xfId="0" applyFont="1" applyFill="1" applyBorder="1" applyAlignment="1">
      <alignment vertical="center" wrapText="1"/>
    </xf>
    <xf numFmtId="0" fontId="43" fillId="0" borderId="4" xfId="0" applyFont="1" applyFill="1" applyBorder="1" applyAlignment="1">
      <alignment vertical="center" wrapText="1"/>
    </xf>
    <xf numFmtId="43" fontId="4" fillId="0" borderId="1" xfId="1" applyFont="1" applyBorder="1" applyAlignment="1">
      <alignment vertical="center"/>
    </xf>
    <xf numFmtId="43" fontId="5" fillId="0" borderId="0" xfId="0" applyNumberFormat="1" applyFont="1" applyBorder="1"/>
    <xf numFmtId="43" fontId="19" fillId="3" borderId="0" xfId="0" applyNumberFormat="1" applyFont="1" applyFill="1" applyAlignment="1"/>
    <xf numFmtId="43" fontId="4" fillId="0" borderId="2" xfId="1" applyFont="1" applyBorder="1" applyAlignment="1">
      <alignment vertical="center"/>
    </xf>
    <xf numFmtId="0" fontId="24" fillId="3" borderId="0" xfId="0" applyFont="1" applyFill="1"/>
    <xf numFmtId="0" fontId="33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/>
    </xf>
    <xf numFmtId="0" fontId="49" fillId="0" borderId="6" xfId="0" applyFont="1" applyFill="1" applyBorder="1"/>
    <xf numFmtId="0" fontId="49" fillId="0" borderId="1" xfId="0" applyFont="1" applyFill="1" applyBorder="1"/>
    <xf numFmtId="0" fontId="20" fillId="0" borderId="1" xfId="0" applyFont="1" applyFill="1" applyBorder="1" applyAlignment="1">
      <alignment vertical="top" wrapText="1"/>
    </xf>
    <xf numFmtId="0" fontId="49" fillId="0" borderId="1" xfId="0" applyFont="1" applyFill="1" applyBorder="1" applyAlignment="1">
      <alignment horizontal="center" vertical="center" textRotation="90"/>
    </xf>
    <xf numFmtId="0" fontId="0" fillId="0" borderId="1" xfId="0" applyFill="1" applyBorder="1"/>
    <xf numFmtId="43" fontId="4" fillId="0" borderId="0" xfId="0" applyNumberFormat="1" applyFont="1" applyAlignment="1">
      <alignment horizontal="center"/>
    </xf>
    <xf numFmtId="43" fontId="7" fillId="0" borderId="11" xfId="1" applyFont="1" applyBorder="1"/>
    <xf numFmtId="0" fontId="65" fillId="5" borderId="0" xfId="0" applyFont="1" applyFill="1"/>
    <xf numFmtId="0" fontId="26" fillId="0" borderId="3" xfId="0" applyFont="1" applyFill="1" applyBorder="1" applyAlignment="1">
      <alignment horizontal="left" vertical="center" wrapText="1"/>
    </xf>
    <xf numFmtId="0" fontId="50" fillId="0" borderId="1" xfId="0" applyFont="1" applyBorder="1" applyAlignment="1">
      <alignment horizontal="center" vertical="center" textRotation="90"/>
    </xf>
    <xf numFmtId="0" fontId="24" fillId="6" borderId="0" xfId="0" applyFont="1" applyFill="1"/>
    <xf numFmtId="0" fontId="20" fillId="0" borderId="1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26" fillId="0" borderId="1" xfId="0" applyFont="1" applyBorder="1" applyAlignment="1">
      <alignment vertical="center" wrapText="1"/>
    </xf>
    <xf numFmtId="0" fontId="43" fillId="0" borderId="0" xfId="0" applyFont="1" applyFill="1" applyAlignment="1">
      <alignment horizontal="left" vertical="center" wrapText="1"/>
    </xf>
    <xf numFmtId="0" fontId="43" fillId="0" borderId="0" xfId="0" applyFont="1" applyFill="1" applyBorder="1" applyAlignment="1">
      <alignment horizontal="left" vertical="center" wrapText="1"/>
    </xf>
    <xf numFmtId="0" fontId="43" fillId="0" borderId="1" xfId="0" applyFont="1" applyBorder="1" applyAlignment="1">
      <alignment vertical="center" wrapText="1"/>
    </xf>
    <xf numFmtId="0" fontId="43" fillId="0" borderId="7" xfId="0" applyFont="1" applyFill="1" applyBorder="1" applyAlignment="1">
      <alignment horizontal="left" vertical="center" wrapText="1"/>
    </xf>
    <xf numFmtId="0" fontId="43" fillId="2" borderId="1" xfId="0" applyFont="1" applyFill="1" applyBorder="1" applyAlignment="1">
      <alignment horizontal="left" vertical="center" wrapText="1"/>
    </xf>
    <xf numFmtId="0" fontId="43" fillId="0" borderId="3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vertical="center"/>
    </xf>
    <xf numFmtId="0" fontId="11" fillId="0" borderId="0" xfId="0" applyFont="1"/>
    <xf numFmtId="2" fontId="27" fillId="0" borderId="6" xfId="0" applyNumberFormat="1" applyFont="1" applyBorder="1" applyAlignment="1">
      <alignment horizontal="center" vertical="center"/>
    </xf>
    <xf numFmtId="0" fontId="57" fillId="3" borderId="0" xfId="0" applyFont="1" applyFill="1"/>
    <xf numFmtId="43" fontId="66" fillId="7" borderId="0" xfId="0" applyNumberFormat="1" applyFont="1" applyFill="1" applyAlignment="1">
      <alignment horizontal="center"/>
    </xf>
    <xf numFmtId="0" fontId="15" fillId="8" borderId="1" xfId="0" applyFont="1" applyFill="1" applyBorder="1" applyAlignment="1">
      <alignment horizontal="center" vertical="center" wrapText="1"/>
    </xf>
    <xf numFmtId="0" fontId="25" fillId="8" borderId="6" xfId="0" applyFont="1" applyFill="1" applyBorder="1" applyAlignment="1">
      <alignment horizontal="left" vertical="center" wrapText="1"/>
    </xf>
    <xf numFmtId="0" fontId="26" fillId="8" borderId="1" xfId="0" applyFont="1" applyFill="1" applyBorder="1" applyAlignment="1">
      <alignment horizontal="left" vertical="center" wrapText="1"/>
    </xf>
    <xf numFmtId="0" fontId="43" fillId="8" borderId="1" xfId="0" applyFont="1" applyFill="1" applyBorder="1" applyAlignment="1">
      <alignment vertical="center" wrapText="1"/>
    </xf>
    <xf numFmtId="0" fontId="33" fillId="8" borderId="1" xfId="0" applyFont="1" applyFill="1" applyBorder="1" applyAlignment="1">
      <alignment horizontal="center" vertical="center" wrapText="1"/>
    </xf>
    <xf numFmtId="0" fontId="33" fillId="8" borderId="1" xfId="0" applyFont="1" applyFill="1" applyBorder="1" applyAlignment="1">
      <alignment horizontal="center" vertical="center"/>
    </xf>
    <xf numFmtId="0" fontId="31" fillId="8" borderId="1" xfId="0" applyFont="1" applyFill="1" applyBorder="1" applyAlignment="1">
      <alignment horizontal="center" vertical="center" wrapText="1"/>
    </xf>
    <xf numFmtId="0" fontId="26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43" fontId="4" fillId="8" borderId="1" xfId="1" applyFont="1" applyFill="1" applyBorder="1" applyAlignment="1">
      <alignment horizontal="center" vertical="center"/>
    </xf>
    <xf numFmtId="43" fontId="4" fillId="8" borderId="1" xfId="1" applyFont="1" applyFill="1" applyBorder="1" applyAlignment="1">
      <alignment horizontal="center" vertical="center" wrapText="1"/>
    </xf>
    <xf numFmtId="43" fontId="4" fillId="8" borderId="1" xfId="0" applyNumberFormat="1" applyFont="1" applyFill="1" applyBorder="1" applyAlignment="1">
      <alignment horizontal="center" vertical="center"/>
    </xf>
    <xf numFmtId="43" fontId="4" fillId="8" borderId="3" xfId="1" applyFont="1" applyFill="1" applyBorder="1" applyAlignment="1">
      <alignment horizontal="center" vertical="center"/>
    </xf>
    <xf numFmtId="43" fontId="4" fillId="8" borderId="1" xfId="0" applyNumberFormat="1" applyFont="1" applyFill="1" applyBorder="1" applyAlignment="1">
      <alignment horizontal="center" vertical="center" wrapText="1"/>
    </xf>
    <xf numFmtId="0" fontId="49" fillId="8" borderId="6" xfId="0" applyFont="1" applyFill="1" applyBorder="1"/>
    <xf numFmtId="0" fontId="49" fillId="8" borderId="1" xfId="0" applyFont="1" applyFill="1" applyBorder="1"/>
    <xf numFmtId="0" fontId="0" fillId="8" borderId="0" xfId="0" applyFill="1"/>
    <xf numFmtId="0" fontId="28" fillId="8" borderId="1" xfId="0" applyFont="1" applyFill="1" applyBorder="1"/>
    <xf numFmtId="0" fontId="28" fillId="8" borderId="1" xfId="0" applyFont="1" applyFill="1" applyBorder="1" applyAlignment="1">
      <alignment horizontal="center" vertical="center"/>
    </xf>
    <xf numFmtId="0" fontId="20" fillId="8" borderId="1" xfId="0" applyFont="1" applyFill="1" applyBorder="1" applyAlignment="1">
      <alignment vertical="top" wrapText="1"/>
    </xf>
    <xf numFmtId="0" fontId="55" fillId="8" borderId="0" xfId="0" applyFont="1" applyFill="1"/>
    <xf numFmtId="0" fontId="26" fillId="8" borderId="2" xfId="0" applyFont="1" applyFill="1" applyBorder="1" applyAlignment="1">
      <alignment horizontal="left" vertical="center" wrapText="1"/>
    </xf>
    <xf numFmtId="43" fontId="7" fillId="8" borderId="1" xfId="0" applyNumberFormat="1" applyFont="1" applyFill="1" applyBorder="1" applyAlignment="1">
      <alignment horizontal="center" vertical="center" wrapText="1"/>
    </xf>
    <xf numFmtId="0" fontId="20" fillId="8" borderId="1" xfId="0" applyFont="1" applyFill="1" applyBorder="1" applyAlignment="1">
      <alignment vertical="center" wrapText="1"/>
    </xf>
    <xf numFmtId="0" fontId="24" fillId="8" borderId="0" xfId="0" applyFont="1" applyFill="1"/>
    <xf numFmtId="0" fontId="58" fillId="8" borderId="0" xfId="0" applyFont="1" applyFill="1"/>
    <xf numFmtId="0" fontId="17" fillId="0" borderId="0" xfId="0" applyFont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 wrapText="1"/>
    </xf>
    <xf numFmtId="43" fontId="18" fillId="2" borderId="0" xfId="1" applyFont="1" applyFill="1" applyBorder="1" applyAlignment="1">
      <alignment horizontal="center" vertical="center" wrapText="1"/>
    </xf>
    <xf numFmtId="0" fontId="67" fillId="0" borderId="0" xfId="0" applyFont="1" applyBorder="1" applyAlignment="1"/>
    <xf numFmtId="0" fontId="68" fillId="0" borderId="1" xfId="0" applyFont="1" applyFill="1" applyBorder="1" applyAlignment="1">
      <alignment horizontal="center" vertical="center"/>
    </xf>
    <xf numFmtId="0" fontId="29" fillId="0" borderId="1" xfId="0" applyFont="1" applyBorder="1"/>
    <xf numFmtId="0" fontId="29" fillId="0" borderId="0" xfId="0" applyFont="1"/>
    <xf numFmtId="0" fontId="19" fillId="0" borderId="0" xfId="0" applyFont="1" applyAlignment="1"/>
    <xf numFmtId="0" fontId="69" fillId="0" borderId="1" xfId="0" applyFont="1" applyFill="1" applyBorder="1" applyAlignment="1">
      <alignment horizontal="center" vertical="center" wrapText="1"/>
    </xf>
    <xf numFmtId="0" fontId="68" fillId="0" borderId="0" xfId="0" applyFont="1"/>
    <xf numFmtId="0" fontId="19" fillId="0" borderId="0" xfId="0" applyFont="1"/>
    <xf numFmtId="0" fontId="29" fillId="0" borderId="0" xfId="0" applyFont="1" applyAlignment="1"/>
    <xf numFmtId="0" fontId="19" fillId="0" borderId="0" xfId="0" applyFont="1" applyFill="1" applyBorder="1"/>
    <xf numFmtId="0" fontId="29" fillId="0" borderId="0" xfId="0" applyFont="1" applyFill="1" applyBorder="1"/>
    <xf numFmtId="0" fontId="19" fillId="0" borderId="0" xfId="0" applyFont="1" applyAlignment="1">
      <alignment vertical="center"/>
    </xf>
    <xf numFmtId="0" fontId="29" fillId="0" borderId="0" xfId="0" applyFont="1" applyFill="1" applyBorder="1" applyAlignment="1">
      <alignment vertical="center"/>
    </xf>
    <xf numFmtId="0" fontId="67" fillId="0" borderId="0" xfId="0" applyFont="1" applyBorder="1"/>
    <xf numFmtId="43" fontId="7" fillId="0" borderId="0" xfId="1" applyFont="1" applyBorder="1" applyAlignment="1">
      <alignment horizontal="center" vertical="center"/>
    </xf>
    <xf numFmtId="43" fontId="11" fillId="0" borderId="0" xfId="1" applyFont="1" applyBorder="1"/>
    <xf numFmtId="0" fontId="37" fillId="0" borderId="0" xfId="0" applyFont="1" applyBorder="1" applyAlignment="1">
      <alignment horizontal="center" vertical="center"/>
    </xf>
    <xf numFmtId="0" fontId="37" fillId="0" borderId="0" xfId="0" applyFont="1" applyBorder="1" applyAlignment="1">
      <alignment vertical="center"/>
    </xf>
    <xf numFmtId="0" fontId="37" fillId="0" borderId="0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left" vertical="center" wrapText="1"/>
    </xf>
    <xf numFmtId="0" fontId="43" fillId="0" borderId="2" xfId="0" applyFont="1" applyFill="1" applyBorder="1" applyAlignment="1">
      <alignment horizontal="left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3" fontId="4" fillId="0" borderId="2" xfId="1" applyFont="1" applyFill="1" applyBorder="1" applyAlignment="1">
      <alignment horizontal="center" vertical="center" wrapText="1"/>
    </xf>
    <xf numFmtId="43" fontId="4" fillId="0" borderId="2" xfId="0" applyNumberFormat="1" applyFont="1" applyFill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/>
    </xf>
    <xf numFmtId="2" fontId="27" fillId="0" borderId="12" xfId="0" applyNumberFormat="1" applyFont="1" applyFill="1" applyBorder="1" applyAlignment="1">
      <alignment vertical="center" wrapText="1"/>
    </xf>
    <xf numFmtId="0" fontId="48" fillId="0" borderId="2" xfId="0" applyFont="1" applyFill="1" applyBorder="1" applyAlignment="1">
      <alignment horizontal="center" vertical="center" wrapText="1"/>
    </xf>
    <xf numFmtId="0" fontId="24" fillId="0" borderId="2" xfId="0" applyFont="1" applyBorder="1"/>
    <xf numFmtId="0" fontId="54" fillId="0" borderId="2" xfId="0" applyFont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vertical="center" wrapText="1"/>
    </xf>
    <xf numFmtId="0" fontId="27" fillId="0" borderId="7" xfId="0" applyFont="1" applyFill="1" applyBorder="1" applyAlignment="1">
      <alignment horizontal="center" vertical="center" textRotation="90" wrapText="1"/>
    </xf>
    <xf numFmtId="0" fontId="20" fillId="0" borderId="2" xfId="0" applyFont="1" applyBorder="1" applyAlignment="1">
      <alignment vertical="center" wrapText="1"/>
    </xf>
    <xf numFmtId="0" fontId="48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 textRotation="90"/>
    </xf>
    <xf numFmtId="0" fontId="38" fillId="0" borderId="5" xfId="0" applyFont="1" applyBorder="1"/>
    <xf numFmtId="0" fontId="59" fillId="0" borderId="5" xfId="0" applyFont="1" applyBorder="1"/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7" xfId="0" applyFont="1" applyFill="1" applyBorder="1" applyAlignment="1">
      <alignment horizontal="center" vertical="center" textRotation="90" wrapText="1"/>
    </xf>
    <xf numFmtId="0" fontId="6" fillId="0" borderId="3" xfId="0" applyFont="1" applyFill="1" applyBorder="1" applyAlignment="1">
      <alignment horizontal="center" vertical="center" textRotation="90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37" fillId="0" borderId="4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vertical="top"/>
    </xf>
    <xf numFmtId="0" fontId="19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left" vertical="center" wrapText="1"/>
    </xf>
    <xf numFmtId="0" fontId="19" fillId="0" borderId="0" xfId="0" applyFont="1" applyFill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4" fillId="8" borderId="4" xfId="0" applyFont="1" applyFill="1" applyBorder="1" applyAlignment="1">
      <alignment horizontal="center" vertical="center"/>
    </xf>
    <xf numFmtId="0" fontId="64" fillId="8" borderId="5" xfId="0" applyFont="1" applyFill="1" applyBorder="1"/>
    <xf numFmtId="0" fontId="64" fillId="8" borderId="6" xfId="0" applyFont="1" applyFill="1" applyBorder="1"/>
    <xf numFmtId="0" fontId="63" fillId="8" borderId="4" xfId="0" applyFont="1" applyFill="1" applyBorder="1" applyAlignment="1">
      <alignment horizontal="center" vertical="center"/>
    </xf>
    <xf numFmtId="0" fontId="63" fillId="8" borderId="5" xfId="0" applyFont="1" applyFill="1" applyBorder="1" applyAlignment="1">
      <alignment horizontal="center" vertical="center"/>
    </xf>
    <xf numFmtId="0" fontId="63" fillId="8" borderId="6" xfId="0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68" fillId="0" borderId="4" xfId="0" applyFont="1" applyFill="1" applyBorder="1" applyAlignment="1">
      <alignment horizontal="center"/>
    </xf>
    <xf numFmtId="0" fontId="68" fillId="0" borderId="5" xfId="0" applyFont="1" applyFill="1" applyBorder="1" applyAlignment="1">
      <alignment horizontal="center"/>
    </xf>
    <xf numFmtId="0" fontId="68" fillId="0" borderId="6" xfId="0" applyFont="1" applyFill="1" applyBorder="1" applyAlignment="1">
      <alignment horizontal="center"/>
    </xf>
    <xf numFmtId="0" fontId="69" fillId="0" borderId="4" xfId="0" applyFont="1" applyFill="1" applyBorder="1" applyAlignment="1">
      <alignment horizontal="left" vertical="center" wrapText="1"/>
    </xf>
    <xf numFmtId="0" fontId="69" fillId="0" borderId="5" xfId="0" applyFont="1" applyFill="1" applyBorder="1" applyAlignment="1">
      <alignment horizontal="left" vertical="center" wrapText="1"/>
    </xf>
    <xf numFmtId="0" fontId="69" fillId="0" borderId="6" xfId="0" applyFont="1" applyFill="1" applyBorder="1" applyAlignment="1">
      <alignment horizontal="left" vertical="center" wrapText="1"/>
    </xf>
    <xf numFmtId="0" fontId="69" fillId="0" borderId="4" xfId="0" applyFont="1" applyFill="1" applyBorder="1" applyAlignment="1">
      <alignment horizontal="left" vertical="top" wrapText="1"/>
    </xf>
    <xf numFmtId="0" fontId="69" fillId="0" borderId="5" xfId="0" applyFont="1" applyFill="1" applyBorder="1" applyAlignment="1">
      <alignment horizontal="left" vertical="top" wrapText="1"/>
    </xf>
    <xf numFmtId="0" fontId="69" fillId="0" borderId="6" xfId="0" applyFont="1" applyFill="1" applyBorder="1" applyAlignment="1">
      <alignment horizontal="left" vertical="top" wrapText="1"/>
    </xf>
    <xf numFmtId="0" fontId="69" fillId="0" borderId="4" xfId="0" applyFont="1" applyFill="1" applyBorder="1" applyAlignment="1">
      <alignment horizontal="center" vertical="top" wrapText="1"/>
    </xf>
    <xf numFmtId="0" fontId="69" fillId="0" borderId="5" xfId="0" applyFont="1" applyFill="1" applyBorder="1" applyAlignment="1">
      <alignment horizontal="center" vertical="top" wrapText="1"/>
    </xf>
    <xf numFmtId="0" fontId="69" fillId="0" borderId="6" xfId="0" applyFont="1" applyFill="1" applyBorder="1" applyAlignment="1">
      <alignment horizontal="center" vertical="top" wrapText="1"/>
    </xf>
    <xf numFmtId="0" fontId="67" fillId="0" borderId="4" xfId="0" applyFont="1" applyBorder="1" applyAlignment="1">
      <alignment horizontal="left" wrapText="1"/>
    </xf>
    <xf numFmtId="0" fontId="67" fillId="0" borderId="5" xfId="0" applyFont="1" applyBorder="1" applyAlignment="1">
      <alignment horizontal="left" wrapText="1"/>
    </xf>
    <xf numFmtId="0" fontId="67" fillId="0" borderId="6" xfId="0" applyFont="1" applyBorder="1" applyAlignment="1">
      <alignment horizontal="left" wrapText="1"/>
    </xf>
    <xf numFmtId="0" fontId="29" fillId="0" borderId="1" xfId="0" applyFont="1" applyBorder="1" applyAlignment="1">
      <alignment horizontal="center" vertical="center"/>
    </xf>
    <xf numFmtId="9" fontId="29" fillId="0" borderId="1" xfId="0" applyNumberFormat="1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/>
    </xf>
    <xf numFmtId="0" fontId="29" fillId="0" borderId="7" xfId="0" applyFont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69" fillId="0" borderId="2" xfId="0" applyFont="1" applyFill="1" applyBorder="1" applyAlignment="1">
      <alignment horizontal="center" vertical="center"/>
    </xf>
    <xf numFmtId="0" fontId="69" fillId="0" borderId="7" xfId="0" applyFont="1" applyFill="1" applyBorder="1" applyAlignment="1">
      <alignment horizontal="center" vertical="center"/>
    </xf>
    <xf numFmtId="0" fontId="69" fillId="0" borderId="3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/>
    </xf>
    <xf numFmtId="10" fontId="29" fillId="0" borderId="4" xfId="0" applyNumberFormat="1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17" fillId="0" borderId="6" xfId="0" applyFont="1" applyFill="1" applyBorder="1" applyAlignment="1">
      <alignment horizontal="center" vertical="center" textRotation="90" wrapText="1"/>
    </xf>
    <xf numFmtId="0" fontId="17" fillId="0" borderId="12" xfId="0" applyFont="1" applyFill="1" applyBorder="1" applyAlignment="1">
      <alignment horizontal="center" vertical="center" textRotation="90" wrapText="1"/>
    </xf>
    <xf numFmtId="0" fontId="18" fillId="2" borderId="1" xfId="0" applyFont="1" applyFill="1" applyBorder="1" applyAlignment="1">
      <alignment horizontal="center" vertical="center" textRotation="90" wrapText="1"/>
    </xf>
    <xf numFmtId="0" fontId="18" fillId="2" borderId="2" xfId="0" applyFont="1" applyFill="1" applyBorder="1" applyAlignment="1">
      <alignment horizontal="center" vertical="center" textRotation="90" wrapText="1"/>
    </xf>
    <xf numFmtId="0" fontId="18" fillId="2" borderId="7" xfId="0" applyFont="1" applyFill="1" applyBorder="1" applyAlignment="1">
      <alignment horizontal="center" vertical="center" textRotation="90" wrapText="1"/>
    </xf>
    <xf numFmtId="0" fontId="18" fillId="2" borderId="2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textRotation="90" wrapText="1"/>
    </xf>
    <xf numFmtId="0" fontId="18" fillId="0" borderId="7" xfId="0" applyFont="1" applyFill="1" applyBorder="1" applyAlignment="1">
      <alignment horizontal="center" vertical="center" textRotation="90" wrapText="1"/>
    </xf>
    <xf numFmtId="0" fontId="18" fillId="0" borderId="4" xfId="0" applyFont="1" applyFill="1" applyBorder="1" applyAlignment="1">
      <alignment horizontal="center" wrapText="1"/>
    </xf>
    <xf numFmtId="0" fontId="18" fillId="0" borderId="5" xfId="0" applyFont="1" applyFill="1" applyBorder="1" applyAlignment="1">
      <alignment horizontal="center" wrapText="1"/>
    </xf>
    <xf numFmtId="0" fontId="18" fillId="2" borderId="5" xfId="0" applyFont="1" applyFill="1" applyBorder="1" applyAlignment="1">
      <alignment horizontal="center" wrapText="1"/>
    </xf>
    <xf numFmtId="0" fontId="18" fillId="0" borderId="6" xfId="0" applyFont="1" applyFill="1" applyBorder="1" applyAlignment="1">
      <alignment horizontal="center" wrapText="1"/>
    </xf>
    <xf numFmtId="43" fontId="18" fillId="0" borderId="2" xfId="1" applyFont="1" applyFill="1" applyBorder="1" applyAlignment="1">
      <alignment horizontal="center" vertical="center" textRotation="91" wrapText="1"/>
    </xf>
    <xf numFmtId="43" fontId="18" fillId="0" borderId="7" xfId="1" applyFont="1" applyFill="1" applyBorder="1" applyAlignment="1">
      <alignment horizontal="center" vertical="center" textRotation="91" wrapText="1"/>
    </xf>
    <xf numFmtId="43" fontId="18" fillId="0" borderId="3" xfId="1" applyFont="1" applyFill="1" applyBorder="1" applyAlignment="1">
      <alignment horizontal="center" vertical="center" textRotation="91" wrapText="1"/>
    </xf>
    <xf numFmtId="0" fontId="18" fillId="0" borderId="1" xfId="0" applyFont="1" applyFill="1" applyBorder="1" applyAlignment="1">
      <alignment horizontal="center" vertical="center" textRotation="90" wrapText="1"/>
    </xf>
    <xf numFmtId="1" fontId="18" fillId="0" borderId="0" xfId="0" applyNumberFormat="1" applyFont="1" applyFill="1" applyAlignment="1">
      <alignment horizontal="center"/>
    </xf>
    <xf numFmtId="1" fontId="18" fillId="0" borderId="1" xfId="0" applyNumberFormat="1" applyFont="1" applyFill="1" applyBorder="1" applyAlignment="1">
      <alignment horizontal="center" vertical="center" textRotation="90" wrapText="1"/>
    </xf>
    <xf numFmtId="0" fontId="18" fillId="0" borderId="4" xfId="0" applyFont="1" applyFill="1" applyBorder="1" applyAlignment="1">
      <alignment horizontal="center" vertical="center" textRotation="92" wrapText="1"/>
    </xf>
    <xf numFmtId="0" fontId="18" fillId="0" borderId="6" xfId="0" applyFont="1" applyFill="1" applyBorder="1" applyAlignment="1">
      <alignment horizontal="center" vertical="center" textRotation="92" wrapText="1"/>
    </xf>
  </cellXfs>
  <cellStyles count="4">
    <cellStyle name="Comma" xfId="1" builtinId="3"/>
    <cellStyle name="Comma 2" xfId="2"/>
    <cellStyle name="Comma 2 3" xf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C154"/>
  <sheetViews>
    <sheetView tabSelected="1" workbookViewId="0">
      <pane ySplit="6" topLeftCell="A74" activePane="bottomLeft" state="frozen"/>
      <selection pane="bottomLeft" activeCell="K3" sqref="K1:M1048576"/>
    </sheetView>
  </sheetViews>
  <sheetFormatPr defaultRowHeight="14.4" x14ac:dyDescent="0.3"/>
  <cols>
    <col min="1" max="1" width="4.44140625" customWidth="1"/>
    <col min="2" max="2" width="3.33203125" customWidth="1"/>
    <col min="3" max="3" width="9" customWidth="1"/>
    <col min="4" max="4" width="41.5546875" style="328" customWidth="1"/>
    <col min="5" max="5" width="5.6640625" customWidth="1"/>
    <col min="6" max="6" width="3.109375" customWidth="1"/>
    <col min="7" max="7" width="3.5546875" customWidth="1"/>
    <col min="8" max="8" width="3.33203125" customWidth="1"/>
    <col min="9" max="9" width="2.88671875" style="7" bestFit="1" customWidth="1"/>
    <col min="10" max="10" width="4.88671875" style="7" bestFit="1" customWidth="1"/>
    <col min="11" max="11" width="14" style="1" hidden="1" customWidth="1"/>
    <col min="12" max="12" width="15.6640625" style="1" hidden="1" customWidth="1"/>
    <col min="13" max="13" width="17.109375" style="201" hidden="1" customWidth="1"/>
    <col min="14" max="14" width="15.6640625" style="1" bestFit="1" customWidth="1"/>
    <col min="15" max="15" width="15.6640625" style="1" hidden="1" customWidth="1"/>
    <col min="16" max="16" width="14.33203125" style="1" hidden="1" customWidth="1"/>
    <col min="17" max="18" width="15.6640625" style="1" hidden="1" customWidth="1"/>
    <col min="19" max="19" width="9.109375" style="1" hidden="1" customWidth="1"/>
    <col min="20" max="20" width="8.88671875" style="1" hidden="1" customWidth="1"/>
    <col min="21" max="21" width="5.33203125" style="1" hidden="1" customWidth="1"/>
    <col min="22" max="31" width="2.5546875" hidden="1" customWidth="1"/>
    <col min="32" max="32" width="6.33203125" hidden="1" customWidth="1"/>
    <col min="33" max="33" width="4.5546875" hidden="1" customWidth="1"/>
    <col min="34" max="34" width="7.88671875" hidden="1" customWidth="1"/>
    <col min="35" max="35" width="4.109375" hidden="1" customWidth="1"/>
    <col min="36" max="36" width="3.5546875" hidden="1" customWidth="1"/>
    <col min="37" max="37" width="5.5546875" hidden="1" customWidth="1"/>
    <col min="38" max="38" width="36.44140625" customWidth="1"/>
    <col min="39" max="39" width="21.88671875" style="312" customWidth="1"/>
    <col min="40" max="40" width="16.88671875" style="312" customWidth="1"/>
    <col min="41" max="41" width="14" style="312" customWidth="1"/>
    <col min="42" max="42" width="11.5546875" style="312" bestFit="1" customWidth="1"/>
    <col min="43" max="43" width="13.5546875" style="312" customWidth="1"/>
    <col min="44" max="44" width="19.88671875" style="312" customWidth="1"/>
    <col min="45" max="45" width="9.109375" style="312"/>
  </cols>
  <sheetData>
    <row r="1" spans="1:46" s="126" customFormat="1" ht="15.6" x14ac:dyDescent="0.3">
      <c r="A1" s="484" t="s">
        <v>326</v>
      </c>
      <c r="B1" s="484"/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  <c r="S1" s="484"/>
      <c r="T1" s="484"/>
      <c r="U1" s="484"/>
      <c r="V1" s="484"/>
      <c r="W1" s="484"/>
      <c r="X1" s="484"/>
      <c r="Y1" s="484"/>
      <c r="Z1" s="484"/>
      <c r="AA1" s="484"/>
      <c r="AB1" s="484"/>
      <c r="AC1" s="484"/>
      <c r="AD1" s="484"/>
      <c r="AE1" s="484"/>
      <c r="AF1" s="484"/>
      <c r="AG1" s="484"/>
      <c r="AH1" s="484"/>
      <c r="AI1" s="484"/>
      <c r="AJ1" s="484"/>
      <c r="AK1" s="484"/>
      <c r="AM1" s="68"/>
      <c r="AN1" s="324"/>
      <c r="AO1" s="324"/>
      <c r="AP1" s="324"/>
      <c r="AQ1" s="324"/>
      <c r="AR1" s="325">
        <f>AQ3+AP3+AO3+AM2+AM3+AM4</f>
        <v>2981219.0500000003</v>
      </c>
      <c r="AS1" s="311"/>
      <c r="AT1" s="369">
        <f>L36+L37+L38+L76+Q88+Q103</f>
        <v>147750</v>
      </c>
    </row>
    <row r="2" spans="1:46" s="126" customFormat="1" ht="24.75" customHeight="1" x14ac:dyDescent="0.3">
      <c r="A2" s="483" t="s">
        <v>685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483"/>
      <c r="S2" s="483"/>
      <c r="T2" s="483"/>
      <c r="U2" s="483"/>
      <c r="V2" s="483"/>
      <c r="W2" s="483"/>
      <c r="X2" s="483"/>
      <c r="Y2" s="483"/>
      <c r="Z2" s="483"/>
      <c r="AA2" s="483"/>
      <c r="AB2" s="483"/>
      <c r="AC2" s="483"/>
      <c r="AD2" s="483"/>
      <c r="AE2" s="483"/>
      <c r="AF2" s="483"/>
      <c r="AG2" s="483"/>
      <c r="AH2" s="483"/>
      <c r="AI2" s="483"/>
      <c r="AJ2" s="483"/>
      <c r="AK2" s="483"/>
      <c r="AL2" s="326"/>
      <c r="AM2" s="326"/>
      <c r="AN2" s="37" t="s">
        <v>36</v>
      </c>
      <c r="AO2" s="68" t="s">
        <v>290</v>
      </c>
      <c r="AP2" s="68" t="s">
        <v>397</v>
      </c>
      <c r="AQ2" s="68" t="s">
        <v>296</v>
      </c>
      <c r="AR2" s="324"/>
      <c r="AS2" s="311"/>
    </row>
    <row r="3" spans="1:46" ht="24.75" customHeight="1" x14ac:dyDescent="0.3">
      <c r="A3" s="485" t="s">
        <v>33</v>
      </c>
      <c r="B3" s="485"/>
      <c r="C3" s="485"/>
      <c r="D3" s="485"/>
      <c r="E3" s="290" t="s">
        <v>325</v>
      </c>
      <c r="F3" s="290"/>
      <c r="G3" s="290"/>
      <c r="H3" s="290"/>
      <c r="I3" s="196"/>
      <c r="J3" s="196"/>
      <c r="K3" s="8"/>
      <c r="M3" s="196"/>
      <c r="N3" s="8"/>
      <c r="O3" s="8"/>
      <c r="P3" s="8"/>
      <c r="Q3" s="8"/>
      <c r="R3" s="8"/>
      <c r="S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15"/>
      <c r="AL3" s="327"/>
      <c r="AM3" s="327"/>
      <c r="AN3" s="37" t="s">
        <v>541</v>
      </c>
      <c r="AO3" s="327">
        <f>R22+R23+R30+R34+R47+R48+R50+R61+R72+R80+R96+R104</f>
        <v>2637219.0500000003</v>
      </c>
      <c r="AP3" s="327">
        <f>R97+R98</f>
        <v>198500</v>
      </c>
      <c r="AQ3" s="327">
        <f>R36+R37+R38+R64+R76+R87+R88+R103</f>
        <v>145500</v>
      </c>
      <c r="AR3" s="328"/>
    </row>
    <row r="4" spans="1:46" s="73" customFormat="1" ht="32.25" customHeight="1" x14ac:dyDescent="0.25">
      <c r="A4" s="487" t="s">
        <v>19</v>
      </c>
      <c r="B4" s="487" t="s">
        <v>12</v>
      </c>
      <c r="C4" s="487" t="s">
        <v>53</v>
      </c>
      <c r="D4" s="487" t="s">
        <v>54</v>
      </c>
      <c r="E4" s="462" t="s">
        <v>34</v>
      </c>
      <c r="F4" s="464"/>
      <c r="G4" s="459" t="s">
        <v>105</v>
      </c>
      <c r="H4" s="459" t="s">
        <v>9</v>
      </c>
      <c r="I4" s="462" t="s">
        <v>37</v>
      </c>
      <c r="J4" s="464"/>
      <c r="K4" s="462" t="s">
        <v>10</v>
      </c>
      <c r="L4" s="464"/>
      <c r="M4" s="459" t="s">
        <v>46</v>
      </c>
      <c r="N4" s="487" t="s">
        <v>11</v>
      </c>
      <c r="O4" s="462" t="s">
        <v>41</v>
      </c>
      <c r="P4" s="463"/>
      <c r="Q4" s="464"/>
      <c r="R4" s="459" t="s">
        <v>496</v>
      </c>
      <c r="S4" s="459" t="s">
        <v>128</v>
      </c>
      <c r="T4" s="462" t="s">
        <v>47</v>
      </c>
      <c r="U4" s="464"/>
      <c r="V4" s="478" t="s">
        <v>35</v>
      </c>
      <c r="W4" s="479"/>
      <c r="X4" s="479"/>
      <c r="Y4" s="479"/>
      <c r="Z4" s="479"/>
      <c r="AA4" s="479"/>
      <c r="AB4" s="479"/>
      <c r="AC4" s="479"/>
      <c r="AD4" s="479"/>
      <c r="AE4" s="480"/>
      <c r="AF4" s="459" t="s">
        <v>55</v>
      </c>
      <c r="AG4" s="459" t="s">
        <v>49</v>
      </c>
      <c r="AH4" s="459" t="s">
        <v>50</v>
      </c>
      <c r="AI4" s="459" t="s">
        <v>51</v>
      </c>
      <c r="AJ4" s="459" t="s">
        <v>52</v>
      </c>
      <c r="AK4" s="459" t="s">
        <v>7</v>
      </c>
      <c r="AL4" s="329"/>
      <c r="AM4" s="329"/>
      <c r="AN4" s="73" t="s">
        <v>542</v>
      </c>
      <c r="AS4" s="313"/>
    </row>
    <row r="5" spans="1:46" s="73" customFormat="1" ht="13.5" customHeight="1" x14ac:dyDescent="0.3">
      <c r="A5" s="488"/>
      <c r="B5" s="488"/>
      <c r="C5" s="488"/>
      <c r="D5" s="488"/>
      <c r="E5" s="465"/>
      <c r="F5" s="467"/>
      <c r="G5" s="460"/>
      <c r="H5" s="460"/>
      <c r="I5" s="465"/>
      <c r="J5" s="467"/>
      <c r="K5" s="465"/>
      <c r="L5" s="467"/>
      <c r="M5" s="460"/>
      <c r="N5" s="488"/>
      <c r="O5" s="465"/>
      <c r="P5" s="466"/>
      <c r="Q5" s="467"/>
      <c r="R5" s="460"/>
      <c r="S5" s="460"/>
      <c r="T5" s="465"/>
      <c r="U5" s="467"/>
      <c r="V5" s="74"/>
      <c r="W5" s="478" t="s">
        <v>1</v>
      </c>
      <c r="X5" s="479"/>
      <c r="Y5" s="479"/>
      <c r="Z5" s="480"/>
      <c r="AA5" s="74"/>
      <c r="AB5" s="74"/>
      <c r="AC5" s="74"/>
      <c r="AD5" s="74"/>
      <c r="AE5" s="74"/>
      <c r="AF5" s="460"/>
      <c r="AG5" s="460"/>
      <c r="AH5" s="460"/>
      <c r="AI5" s="460"/>
      <c r="AJ5" s="460"/>
      <c r="AK5" s="460"/>
      <c r="AM5" s="368"/>
      <c r="AN5" s="368"/>
      <c r="AO5" s="368"/>
      <c r="AP5" s="368"/>
      <c r="AQ5" s="327">
        <f>L38+L39+L40+L66+L78+L89+L90+L105</f>
        <v>812553.04</v>
      </c>
      <c r="AR5" s="313"/>
      <c r="AS5" s="313"/>
    </row>
    <row r="6" spans="1:46" s="73" customFormat="1" ht="64.5" customHeight="1" x14ac:dyDescent="0.3">
      <c r="A6" s="489"/>
      <c r="B6" s="489"/>
      <c r="C6" s="489"/>
      <c r="D6" s="489"/>
      <c r="E6" s="75" t="s">
        <v>21</v>
      </c>
      <c r="F6" s="75" t="s">
        <v>22</v>
      </c>
      <c r="G6" s="461"/>
      <c r="H6" s="461"/>
      <c r="I6" s="37" t="s">
        <v>36</v>
      </c>
      <c r="J6" s="37" t="s">
        <v>300</v>
      </c>
      <c r="K6" s="32" t="s">
        <v>106</v>
      </c>
      <c r="L6" s="32" t="s">
        <v>107</v>
      </c>
      <c r="M6" s="461"/>
      <c r="N6" s="489"/>
      <c r="O6" s="274" t="s">
        <v>42</v>
      </c>
      <c r="P6" s="274" t="s">
        <v>44</v>
      </c>
      <c r="Q6" s="274" t="s">
        <v>45</v>
      </c>
      <c r="R6" s="461"/>
      <c r="S6" s="461"/>
      <c r="T6" s="76" t="s">
        <v>43</v>
      </c>
      <c r="U6" s="37" t="s">
        <v>48</v>
      </c>
      <c r="V6" s="74" t="s">
        <v>0</v>
      </c>
      <c r="W6" s="74" t="s">
        <v>38</v>
      </c>
      <c r="X6" s="74" t="s">
        <v>39</v>
      </c>
      <c r="Y6" s="74" t="s">
        <v>75</v>
      </c>
      <c r="Z6" s="74" t="s">
        <v>40</v>
      </c>
      <c r="AA6" s="74" t="s">
        <v>2</v>
      </c>
      <c r="AB6" s="74" t="s">
        <v>3</v>
      </c>
      <c r="AC6" s="74" t="s">
        <v>4</v>
      </c>
      <c r="AD6" s="74" t="s">
        <v>5</v>
      </c>
      <c r="AE6" s="74" t="s">
        <v>6</v>
      </c>
      <c r="AF6" s="461"/>
      <c r="AG6" s="461"/>
      <c r="AH6" s="461"/>
      <c r="AI6" s="461"/>
      <c r="AJ6" s="461"/>
      <c r="AK6" s="461"/>
      <c r="AM6" s="350"/>
      <c r="AN6" s="313"/>
      <c r="AO6" s="313"/>
      <c r="AP6" s="313"/>
      <c r="AQ6" s="313"/>
      <c r="AR6" s="313"/>
      <c r="AS6" s="313"/>
    </row>
    <row r="7" spans="1:46" s="35" customFormat="1" ht="46.5" customHeight="1" x14ac:dyDescent="0.2">
      <c r="A7" s="36">
        <v>1</v>
      </c>
      <c r="B7" s="38" t="s">
        <v>522</v>
      </c>
      <c r="C7" s="39" t="s">
        <v>129</v>
      </c>
      <c r="D7" s="154" t="s">
        <v>420</v>
      </c>
      <c r="E7" s="79" t="s">
        <v>130</v>
      </c>
      <c r="F7" s="79" t="s">
        <v>131</v>
      </c>
      <c r="G7" s="79" t="s">
        <v>132</v>
      </c>
      <c r="H7" s="40"/>
      <c r="I7" s="41"/>
      <c r="J7" s="42"/>
      <c r="K7" s="113"/>
      <c r="L7" s="137"/>
      <c r="M7" s="137"/>
      <c r="N7" s="137">
        <v>250000</v>
      </c>
      <c r="O7" s="137"/>
      <c r="P7" s="137"/>
      <c r="Q7" s="137"/>
      <c r="R7" s="145"/>
      <c r="S7" s="287"/>
      <c r="T7" s="259"/>
      <c r="U7" s="226"/>
      <c r="V7" s="77"/>
      <c r="W7" s="77"/>
      <c r="X7" s="77"/>
      <c r="Y7" s="77"/>
      <c r="Z7" s="77"/>
      <c r="AA7" s="77"/>
      <c r="AB7" s="77"/>
      <c r="AC7" s="77"/>
      <c r="AD7" s="77"/>
      <c r="AE7" s="77"/>
      <c r="AF7" s="40"/>
      <c r="AG7" s="68"/>
      <c r="AH7" s="219"/>
      <c r="AI7" s="249"/>
      <c r="AJ7" s="249"/>
      <c r="AK7" s="37"/>
      <c r="AM7" s="314"/>
      <c r="AN7" s="314"/>
      <c r="AO7" s="314"/>
      <c r="AP7" s="314"/>
      <c r="AQ7" s="314"/>
      <c r="AR7" s="314"/>
      <c r="AS7" s="314"/>
    </row>
    <row r="8" spans="1:46" s="35" customFormat="1" ht="44.25" customHeight="1" x14ac:dyDescent="0.2">
      <c r="A8" s="36">
        <v>2</v>
      </c>
      <c r="B8" s="38" t="s">
        <v>522</v>
      </c>
      <c r="C8" s="39" t="s">
        <v>133</v>
      </c>
      <c r="D8" s="359" t="s">
        <v>134</v>
      </c>
      <c r="E8" s="79" t="s">
        <v>135</v>
      </c>
      <c r="F8" s="79" t="s">
        <v>136</v>
      </c>
      <c r="G8" s="79" t="s">
        <v>132</v>
      </c>
      <c r="H8" s="40"/>
      <c r="I8" s="41"/>
      <c r="J8" s="42"/>
      <c r="K8" s="137"/>
      <c r="L8" s="138"/>
      <c r="M8" s="137"/>
      <c r="N8" s="137">
        <v>250000</v>
      </c>
      <c r="O8" s="137"/>
      <c r="P8" s="137"/>
      <c r="Q8" s="137"/>
      <c r="R8" s="145"/>
      <c r="S8" s="287"/>
      <c r="T8" s="261"/>
      <c r="U8" s="233"/>
      <c r="V8" s="40"/>
      <c r="W8" s="40"/>
      <c r="X8" s="40"/>
      <c r="Y8" s="40"/>
      <c r="Z8" s="40"/>
      <c r="AA8" s="122"/>
      <c r="AB8" s="40"/>
      <c r="AC8" s="122"/>
      <c r="AD8" s="40"/>
      <c r="AE8" s="40"/>
      <c r="AF8" s="40"/>
      <c r="AG8" s="68"/>
      <c r="AH8" s="219"/>
      <c r="AI8" s="249"/>
      <c r="AJ8" s="249"/>
      <c r="AK8" s="36"/>
      <c r="AL8" s="35" t="s">
        <v>688</v>
      </c>
      <c r="AM8" s="314"/>
      <c r="AN8" s="314"/>
      <c r="AO8" s="314"/>
      <c r="AP8" s="314"/>
      <c r="AQ8" s="314"/>
      <c r="AR8" s="314"/>
      <c r="AS8" s="314"/>
    </row>
    <row r="9" spans="1:46" s="35" customFormat="1" ht="44.25" customHeight="1" x14ac:dyDescent="0.2">
      <c r="A9" s="36">
        <v>3</v>
      </c>
      <c r="B9" s="38" t="s">
        <v>522</v>
      </c>
      <c r="C9" s="39" t="s">
        <v>137</v>
      </c>
      <c r="D9" s="154" t="s">
        <v>138</v>
      </c>
      <c r="E9" s="79" t="s">
        <v>139</v>
      </c>
      <c r="F9" s="79" t="s">
        <v>140</v>
      </c>
      <c r="G9" s="79" t="s">
        <v>132</v>
      </c>
      <c r="H9" s="40"/>
      <c r="I9" s="41"/>
      <c r="J9" s="42"/>
      <c r="K9" s="143"/>
      <c r="L9" s="137"/>
      <c r="M9" s="137"/>
      <c r="N9" s="137">
        <v>500000</v>
      </c>
      <c r="O9" s="137"/>
      <c r="P9" s="137"/>
      <c r="Q9" s="137"/>
      <c r="R9" s="145"/>
      <c r="S9" s="287"/>
      <c r="T9" s="261"/>
      <c r="U9" s="227"/>
      <c r="V9" s="40"/>
      <c r="W9" s="40"/>
      <c r="X9" s="116"/>
      <c r="Y9" s="40"/>
      <c r="Z9" s="40"/>
      <c r="AB9" s="40"/>
      <c r="AC9" s="122"/>
      <c r="AD9" s="40"/>
      <c r="AE9" s="40"/>
      <c r="AF9" s="115"/>
      <c r="AG9" s="68"/>
      <c r="AH9" s="219"/>
      <c r="AI9" s="249"/>
      <c r="AJ9" s="249"/>
      <c r="AK9" s="36"/>
      <c r="AM9" s="314"/>
      <c r="AN9" s="314"/>
      <c r="AO9" s="314"/>
      <c r="AP9" s="314"/>
      <c r="AQ9" s="314"/>
      <c r="AR9" s="314"/>
      <c r="AS9" s="314"/>
    </row>
    <row r="10" spans="1:46" s="35" customFormat="1" ht="50.25" customHeight="1" x14ac:dyDescent="0.2">
      <c r="A10" s="36">
        <v>4</v>
      </c>
      <c r="B10" s="38" t="s">
        <v>523</v>
      </c>
      <c r="C10" s="39" t="s">
        <v>141</v>
      </c>
      <c r="D10" s="154" t="s">
        <v>339</v>
      </c>
      <c r="E10" s="79" t="s">
        <v>142</v>
      </c>
      <c r="F10" s="79" t="s">
        <v>143</v>
      </c>
      <c r="G10" s="79" t="s">
        <v>132</v>
      </c>
      <c r="H10" s="40"/>
      <c r="I10" s="41"/>
      <c r="J10" s="42"/>
      <c r="K10" s="113"/>
      <c r="L10" s="137"/>
      <c r="M10" s="137"/>
      <c r="N10" s="137">
        <v>300000</v>
      </c>
      <c r="O10" s="137"/>
      <c r="P10" s="137"/>
      <c r="Q10" s="137"/>
      <c r="R10" s="137"/>
      <c r="S10" s="287"/>
      <c r="T10" s="261"/>
      <c r="U10" s="233"/>
      <c r="V10" s="40"/>
      <c r="W10" s="40"/>
      <c r="X10" s="40"/>
      <c r="Y10" s="40"/>
      <c r="Z10" s="40"/>
      <c r="AA10" s="40"/>
      <c r="AB10" s="68"/>
      <c r="AC10" s="116"/>
      <c r="AD10" s="122"/>
      <c r="AE10" s="40"/>
      <c r="AF10" s="40"/>
      <c r="AG10" s="68"/>
      <c r="AH10" s="219"/>
      <c r="AI10" s="249"/>
      <c r="AJ10" s="249"/>
      <c r="AK10" s="36"/>
      <c r="AL10" s="352"/>
      <c r="AM10" s="314"/>
      <c r="AN10" s="314"/>
      <c r="AO10" s="314"/>
      <c r="AP10" s="314"/>
      <c r="AQ10" s="314"/>
      <c r="AR10" s="314"/>
      <c r="AS10" s="314"/>
    </row>
    <row r="11" spans="1:46" s="35" customFormat="1" ht="44.25" hidden="1" customHeight="1" x14ac:dyDescent="0.2">
      <c r="A11" s="36">
        <v>5</v>
      </c>
      <c r="B11" s="38" t="s">
        <v>524</v>
      </c>
      <c r="C11" s="39" t="s">
        <v>144</v>
      </c>
      <c r="D11" s="154" t="s">
        <v>145</v>
      </c>
      <c r="E11" s="79" t="s">
        <v>146</v>
      </c>
      <c r="F11" s="79" t="s">
        <v>147</v>
      </c>
      <c r="G11" s="79" t="s">
        <v>132</v>
      </c>
      <c r="H11" s="40" t="s">
        <v>78</v>
      </c>
      <c r="I11" s="41">
        <v>1</v>
      </c>
      <c r="J11" s="42"/>
      <c r="K11" s="113"/>
      <c r="L11" s="137">
        <v>49464.72</v>
      </c>
      <c r="M11" s="137">
        <v>48024</v>
      </c>
      <c r="N11" s="137">
        <v>50000</v>
      </c>
      <c r="O11" s="137">
        <f t="shared" ref="O11:O16" si="0">Q11-P11</f>
        <v>48024</v>
      </c>
      <c r="P11" s="137">
        <v>720.36</v>
      </c>
      <c r="Q11" s="137">
        <v>48744.36</v>
      </c>
      <c r="R11" s="145">
        <v>48024</v>
      </c>
      <c r="S11" s="287">
        <f>R11/L11*100</f>
        <v>97.087378640776706</v>
      </c>
      <c r="T11" s="260"/>
      <c r="U11" s="226"/>
      <c r="V11" s="40"/>
      <c r="W11" s="40"/>
      <c r="X11" s="40"/>
      <c r="Y11" s="40"/>
      <c r="Z11" s="40"/>
      <c r="AA11" s="40"/>
      <c r="AB11" s="40"/>
      <c r="AC11" s="40"/>
      <c r="AD11" s="40"/>
      <c r="AE11" s="40">
        <v>1</v>
      </c>
      <c r="AF11" s="40">
        <f>250</f>
        <v>250</v>
      </c>
      <c r="AG11" s="68" t="s">
        <v>286</v>
      </c>
      <c r="AH11" s="219" t="s">
        <v>502</v>
      </c>
      <c r="AI11" s="249" t="s">
        <v>503</v>
      </c>
      <c r="AJ11" s="249" t="s">
        <v>504</v>
      </c>
      <c r="AK11" s="36"/>
      <c r="AM11" s="314"/>
      <c r="AN11" s="314"/>
      <c r="AO11" s="314"/>
      <c r="AP11" s="314"/>
      <c r="AQ11" s="314"/>
      <c r="AR11" s="314"/>
      <c r="AS11" s="314"/>
    </row>
    <row r="12" spans="1:46" s="35" customFormat="1" ht="44.25" hidden="1" customHeight="1" x14ac:dyDescent="0.2">
      <c r="A12" s="36">
        <v>6</v>
      </c>
      <c r="B12" s="38" t="s">
        <v>524</v>
      </c>
      <c r="C12" s="39" t="s">
        <v>148</v>
      </c>
      <c r="D12" s="154" t="s">
        <v>149</v>
      </c>
      <c r="E12" s="79" t="s">
        <v>150</v>
      </c>
      <c r="F12" s="79" t="s">
        <v>151</v>
      </c>
      <c r="G12" s="79" t="s">
        <v>132</v>
      </c>
      <c r="H12" s="40" t="s">
        <v>81</v>
      </c>
      <c r="I12" s="41">
        <v>1</v>
      </c>
      <c r="J12" s="42"/>
      <c r="K12" s="143"/>
      <c r="L12" s="137">
        <v>99407.77</v>
      </c>
      <c r="M12" s="137">
        <v>96512.39</v>
      </c>
      <c r="N12" s="137">
        <v>100000</v>
      </c>
      <c r="O12" s="137">
        <f t="shared" si="0"/>
        <v>96512.39</v>
      </c>
      <c r="P12" s="137">
        <v>1447.69</v>
      </c>
      <c r="Q12" s="137">
        <v>97960.08</v>
      </c>
      <c r="R12" s="145">
        <v>96512.39</v>
      </c>
      <c r="S12" s="287">
        <f>R12/L12*100</f>
        <v>97.087370534516566</v>
      </c>
      <c r="T12" s="260"/>
      <c r="U12" s="226"/>
      <c r="V12" s="40"/>
      <c r="W12" s="40"/>
      <c r="X12" s="40"/>
      <c r="Y12" s="40"/>
      <c r="Z12" s="40"/>
      <c r="AA12" s="40"/>
      <c r="AB12" s="40"/>
      <c r="AC12" s="40"/>
      <c r="AD12" s="40"/>
      <c r="AE12" s="40">
        <v>1</v>
      </c>
      <c r="AF12" s="115">
        <v>1160</v>
      </c>
      <c r="AG12" s="68" t="s">
        <v>286</v>
      </c>
      <c r="AH12" s="219" t="s">
        <v>289</v>
      </c>
      <c r="AI12" s="249" t="s">
        <v>463</v>
      </c>
      <c r="AJ12" s="249" t="s">
        <v>505</v>
      </c>
      <c r="AK12" s="36"/>
      <c r="AM12" s="314"/>
      <c r="AN12" s="314"/>
      <c r="AO12" s="314"/>
      <c r="AP12" s="314"/>
      <c r="AQ12" s="314"/>
      <c r="AR12" s="314"/>
      <c r="AS12" s="314"/>
    </row>
    <row r="13" spans="1:46" s="35" customFormat="1" ht="44.25" hidden="1" customHeight="1" x14ac:dyDescent="0.2">
      <c r="A13" s="36">
        <v>7</v>
      </c>
      <c r="B13" s="38" t="s">
        <v>524</v>
      </c>
      <c r="C13" s="39" t="s">
        <v>152</v>
      </c>
      <c r="D13" s="154" t="s">
        <v>153</v>
      </c>
      <c r="E13" s="79" t="s">
        <v>154</v>
      </c>
      <c r="F13" s="79">
        <v>530</v>
      </c>
      <c r="G13" s="79" t="s">
        <v>132</v>
      </c>
      <c r="H13" s="40" t="s">
        <v>81</v>
      </c>
      <c r="I13" s="41">
        <v>1</v>
      </c>
      <c r="J13" s="42"/>
      <c r="K13" s="113"/>
      <c r="L13" s="137">
        <v>249713.2</v>
      </c>
      <c r="M13" s="137">
        <v>242440</v>
      </c>
      <c r="N13" s="137">
        <v>250000</v>
      </c>
      <c r="O13" s="137">
        <f t="shared" si="0"/>
        <v>242440</v>
      </c>
      <c r="P13" s="137">
        <v>3636.6</v>
      </c>
      <c r="Q13" s="137">
        <v>246076.6</v>
      </c>
      <c r="R13" s="145">
        <v>152458.32</v>
      </c>
      <c r="S13" s="287">
        <f t="shared" ref="S13" si="1">R13/L13*100</f>
        <v>61.053368424256306</v>
      </c>
      <c r="T13" s="260"/>
      <c r="U13" s="226"/>
      <c r="V13" s="40"/>
      <c r="W13" s="40"/>
      <c r="X13" s="40"/>
      <c r="Y13" s="40"/>
      <c r="Z13" s="40"/>
      <c r="AA13" s="40"/>
      <c r="AB13" s="40"/>
      <c r="AC13" s="40"/>
      <c r="AD13" s="40"/>
      <c r="AE13" s="40">
        <v>1</v>
      </c>
      <c r="AF13" s="40"/>
      <c r="AG13" s="68" t="s">
        <v>286</v>
      </c>
      <c r="AH13" s="219" t="s">
        <v>435</v>
      </c>
      <c r="AI13" s="249" t="s">
        <v>490</v>
      </c>
      <c r="AJ13" s="249" t="s">
        <v>694</v>
      </c>
      <c r="AK13" s="36"/>
      <c r="AL13" s="342"/>
      <c r="AM13" s="314"/>
      <c r="AN13" s="314"/>
      <c r="AO13" s="314"/>
      <c r="AP13" s="314"/>
      <c r="AQ13" s="314"/>
      <c r="AR13" s="314"/>
      <c r="AS13" s="314"/>
    </row>
    <row r="14" spans="1:46" s="35" customFormat="1" ht="44.25" customHeight="1" x14ac:dyDescent="0.2">
      <c r="A14" s="36">
        <v>8</v>
      </c>
      <c r="B14" s="38" t="s">
        <v>524</v>
      </c>
      <c r="C14" s="39" t="s">
        <v>500</v>
      </c>
      <c r="D14" s="154" t="s">
        <v>155</v>
      </c>
      <c r="E14" s="79" t="s">
        <v>437</v>
      </c>
      <c r="F14" s="79" t="s">
        <v>131</v>
      </c>
      <c r="G14" s="79" t="s">
        <v>132</v>
      </c>
      <c r="H14" s="40"/>
      <c r="I14" s="41"/>
      <c r="J14" s="42"/>
      <c r="K14" s="113"/>
      <c r="L14" s="137"/>
      <c r="M14" s="137"/>
      <c r="N14" s="137">
        <v>125000</v>
      </c>
      <c r="O14" s="137"/>
      <c r="P14" s="137"/>
      <c r="Q14" s="137"/>
      <c r="R14" s="145"/>
      <c r="S14" s="287"/>
      <c r="T14" s="261"/>
      <c r="U14" s="233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68"/>
      <c r="AH14" s="219"/>
      <c r="AI14" s="249"/>
      <c r="AJ14" s="249"/>
      <c r="AK14" s="36"/>
      <c r="AL14" s="355" t="s">
        <v>695</v>
      </c>
      <c r="AM14" s="314"/>
      <c r="AN14" s="314"/>
      <c r="AO14" s="314"/>
      <c r="AP14" s="314"/>
      <c r="AQ14" s="314"/>
      <c r="AR14" s="314"/>
      <c r="AS14" s="314"/>
    </row>
    <row r="15" spans="1:46" s="35" customFormat="1" ht="44.25" hidden="1" customHeight="1" x14ac:dyDescent="0.2">
      <c r="A15" s="36">
        <v>9</v>
      </c>
      <c r="B15" s="38" t="s">
        <v>524</v>
      </c>
      <c r="C15" s="39" t="s">
        <v>156</v>
      </c>
      <c r="D15" s="154" t="s">
        <v>157</v>
      </c>
      <c r="E15" s="79" t="s">
        <v>158</v>
      </c>
      <c r="F15" s="79">
        <v>524</v>
      </c>
      <c r="G15" s="79" t="s">
        <v>132</v>
      </c>
      <c r="H15" s="40" t="s">
        <v>81</v>
      </c>
      <c r="I15" s="41">
        <v>1</v>
      </c>
      <c r="J15" s="42"/>
      <c r="K15" s="143"/>
      <c r="L15" s="137">
        <v>74901.600000000006</v>
      </c>
      <c r="M15" s="137">
        <v>72720</v>
      </c>
      <c r="N15" s="137">
        <v>75000</v>
      </c>
      <c r="O15" s="137">
        <f t="shared" si="0"/>
        <v>72720</v>
      </c>
      <c r="P15" s="137">
        <v>1090.8</v>
      </c>
      <c r="Q15" s="137">
        <v>73810.8</v>
      </c>
      <c r="R15" s="288">
        <v>72720</v>
      </c>
      <c r="S15" s="287">
        <f>R15/L15*100</f>
        <v>97.087378640776691</v>
      </c>
      <c r="T15" s="260"/>
      <c r="U15" s="226"/>
      <c r="V15" s="40"/>
      <c r="W15" s="40"/>
      <c r="X15" s="40"/>
      <c r="Y15" s="40"/>
      <c r="Z15" s="40"/>
      <c r="AA15" s="40"/>
      <c r="AC15" s="40"/>
      <c r="AD15" s="40"/>
      <c r="AE15" s="40">
        <v>1</v>
      </c>
      <c r="AF15" s="40">
        <v>175</v>
      </c>
      <c r="AG15" s="68" t="s">
        <v>286</v>
      </c>
      <c r="AH15" s="219" t="s">
        <v>486</v>
      </c>
      <c r="AI15" s="249" t="s">
        <v>483</v>
      </c>
      <c r="AJ15" s="249" t="s">
        <v>570</v>
      </c>
      <c r="AK15" s="36"/>
      <c r="AM15" s="314"/>
      <c r="AN15" s="314"/>
      <c r="AO15" s="314"/>
      <c r="AP15" s="314"/>
      <c r="AQ15" s="314"/>
      <c r="AR15" s="314"/>
      <c r="AS15" s="314"/>
    </row>
    <row r="16" spans="1:46" s="35" customFormat="1" ht="44.25" hidden="1" customHeight="1" x14ac:dyDescent="0.2">
      <c r="A16" s="36">
        <v>10</v>
      </c>
      <c r="B16" s="38" t="s">
        <v>524</v>
      </c>
      <c r="C16" s="39" t="s">
        <v>159</v>
      </c>
      <c r="D16" s="154" t="s">
        <v>395</v>
      </c>
      <c r="E16" s="79" t="s">
        <v>154</v>
      </c>
      <c r="F16" s="79">
        <v>530</v>
      </c>
      <c r="G16" s="79" t="s">
        <v>132</v>
      </c>
      <c r="H16" s="40" t="s">
        <v>78</v>
      </c>
      <c r="I16" s="296"/>
      <c r="J16" s="41">
        <v>1</v>
      </c>
      <c r="K16" s="137"/>
      <c r="L16" s="138">
        <v>43000</v>
      </c>
      <c r="M16" s="137"/>
      <c r="N16" s="137">
        <v>40000</v>
      </c>
      <c r="O16" s="137">
        <f t="shared" si="0"/>
        <v>40000</v>
      </c>
      <c r="P16" s="144"/>
      <c r="Q16" s="137">
        <v>40000</v>
      </c>
      <c r="R16" s="137">
        <v>40000</v>
      </c>
      <c r="S16" s="145">
        <f>R16/L16*100</f>
        <v>93.023255813953483</v>
      </c>
      <c r="T16" s="260"/>
      <c r="U16" s="226"/>
      <c r="V16" s="40"/>
      <c r="W16" s="40"/>
      <c r="X16" s="40"/>
      <c r="Z16" s="40"/>
      <c r="AA16" s="40"/>
      <c r="AB16" s="40"/>
      <c r="AC16" s="40"/>
      <c r="AE16" s="40">
        <v>1</v>
      </c>
      <c r="AF16" s="40"/>
      <c r="AG16" s="68" t="s">
        <v>286</v>
      </c>
      <c r="AH16" s="219" t="s">
        <v>431</v>
      </c>
      <c r="AI16" s="249" t="s">
        <v>487</v>
      </c>
      <c r="AJ16" s="249" t="s">
        <v>506</v>
      </c>
      <c r="AK16" s="121" t="s">
        <v>507</v>
      </c>
      <c r="AL16" s="355"/>
      <c r="AM16" s="314"/>
      <c r="AN16" s="314"/>
      <c r="AO16" s="314"/>
      <c r="AP16" s="314"/>
      <c r="AQ16" s="314"/>
      <c r="AR16" s="314"/>
      <c r="AS16" s="314"/>
    </row>
    <row r="17" spans="1:45" s="35" customFormat="1" ht="44.25" hidden="1" customHeight="1" x14ac:dyDescent="0.2">
      <c r="A17" s="36">
        <v>11</v>
      </c>
      <c r="B17" s="38" t="s">
        <v>524</v>
      </c>
      <c r="C17" s="39" t="s">
        <v>160</v>
      </c>
      <c r="D17" s="154" t="s">
        <v>161</v>
      </c>
      <c r="E17" s="79" t="s">
        <v>135</v>
      </c>
      <c r="F17" s="79" t="s">
        <v>136</v>
      </c>
      <c r="G17" s="79" t="s">
        <v>132</v>
      </c>
      <c r="H17" s="40" t="s">
        <v>78</v>
      </c>
      <c r="I17" s="296"/>
      <c r="J17" s="41">
        <v>1</v>
      </c>
      <c r="K17" s="137"/>
      <c r="L17" s="138">
        <v>73100</v>
      </c>
      <c r="M17" s="137"/>
      <c r="N17" s="137">
        <v>75000</v>
      </c>
      <c r="O17" s="137">
        <v>74750</v>
      </c>
      <c r="P17" s="144"/>
      <c r="Q17" s="137">
        <v>74750</v>
      </c>
      <c r="R17" s="145">
        <v>73100</v>
      </c>
      <c r="S17" s="145">
        <f t="shared" ref="S17:S19" si="2">R17/L17*100</f>
        <v>100</v>
      </c>
      <c r="T17" s="262" t="s">
        <v>342</v>
      </c>
      <c r="U17" s="226"/>
      <c r="V17" s="40"/>
      <c r="W17" s="40"/>
      <c r="X17" s="40"/>
      <c r="Y17" s="40"/>
      <c r="Z17" s="40"/>
      <c r="AA17" s="40"/>
      <c r="AB17" s="40"/>
      <c r="AC17" s="40"/>
      <c r="AD17" s="40"/>
      <c r="AE17" s="40">
        <v>1</v>
      </c>
      <c r="AF17" s="40">
        <v>100</v>
      </c>
      <c r="AG17" s="68" t="s">
        <v>286</v>
      </c>
      <c r="AH17" s="219" t="s">
        <v>421</v>
      </c>
      <c r="AI17" s="249" t="s">
        <v>488</v>
      </c>
      <c r="AJ17" s="249" t="s">
        <v>480</v>
      </c>
      <c r="AK17" s="36"/>
      <c r="AM17" s="314"/>
      <c r="AN17" s="314"/>
      <c r="AO17" s="314"/>
      <c r="AP17" s="314"/>
      <c r="AQ17" s="314"/>
      <c r="AR17" s="314"/>
      <c r="AS17" s="314"/>
    </row>
    <row r="18" spans="1:45" s="35" customFormat="1" ht="44.25" hidden="1" customHeight="1" x14ac:dyDescent="0.2">
      <c r="A18" s="36">
        <v>12</v>
      </c>
      <c r="B18" s="38" t="s">
        <v>524</v>
      </c>
      <c r="C18" s="39" t="s">
        <v>162</v>
      </c>
      <c r="D18" s="154" t="s">
        <v>163</v>
      </c>
      <c r="E18" s="79" t="s">
        <v>164</v>
      </c>
      <c r="F18" s="79" t="s">
        <v>165</v>
      </c>
      <c r="G18" s="79" t="s">
        <v>132</v>
      </c>
      <c r="H18" s="40" t="s">
        <v>78</v>
      </c>
      <c r="I18" s="42"/>
      <c r="J18" s="41">
        <v>1</v>
      </c>
      <c r="K18" s="137"/>
      <c r="L18" s="138">
        <v>73100</v>
      </c>
      <c r="M18" s="137"/>
      <c r="N18" s="137">
        <v>75000</v>
      </c>
      <c r="O18" s="137">
        <v>74750</v>
      </c>
      <c r="P18" s="144"/>
      <c r="Q18" s="137">
        <v>74750</v>
      </c>
      <c r="R18" s="145">
        <v>73100</v>
      </c>
      <c r="S18" s="145">
        <f t="shared" si="2"/>
        <v>100</v>
      </c>
      <c r="T18" s="262" t="s">
        <v>342</v>
      </c>
      <c r="U18" s="226"/>
      <c r="V18" s="40"/>
      <c r="W18" s="40"/>
      <c r="X18" s="40"/>
      <c r="Y18" s="40"/>
      <c r="Z18" s="40"/>
      <c r="AA18" s="40"/>
      <c r="AB18" s="40"/>
      <c r="AC18" s="40"/>
      <c r="AD18" s="40"/>
      <c r="AE18" s="40">
        <v>1</v>
      </c>
      <c r="AF18" s="40">
        <v>130</v>
      </c>
      <c r="AG18" s="68" t="s">
        <v>286</v>
      </c>
      <c r="AH18" s="219" t="s">
        <v>421</v>
      </c>
      <c r="AI18" s="249" t="s">
        <v>488</v>
      </c>
      <c r="AJ18" s="249" t="s">
        <v>480</v>
      </c>
      <c r="AK18" s="36"/>
      <c r="AM18" s="314"/>
      <c r="AN18" s="314"/>
      <c r="AO18" s="314"/>
      <c r="AP18" s="314"/>
      <c r="AQ18" s="314"/>
      <c r="AR18" s="314"/>
      <c r="AS18" s="314"/>
    </row>
    <row r="19" spans="1:45" s="35" customFormat="1" ht="39" hidden="1" customHeight="1" x14ac:dyDescent="0.2">
      <c r="A19" s="36">
        <v>13</v>
      </c>
      <c r="B19" s="38" t="s">
        <v>524</v>
      </c>
      <c r="C19" s="39" t="s">
        <v>166</v>
      </c>
      <c r="D19" s="154" t="s">
        <v>167</v>
      </c>
      <c r="E19" s="79" t="s">
        <v>168</v>
      </c>
      <c r="F19" s="79" t="s">
        <v>169</v>
      </c>
      <c r="G19" s="79" t="s">
        <v>132</v>
      </c>
      <c r="H19" s="40" t="s">
        <v>78</v>
      </c>
      <c r="I19" s="42"/>
      <c r="J19" s="41">
        <v>1</v>
      </c>
      <c r="K19" s="137"/>
      <c r="L19" s="138">
        <v>37000</v>
      </c>
      <c r="M19" s="137"/>
      <c r="N19" s="137">
        <v>35000</v>
      </c>
      <c r="O19" s="137">
        <v>35000</v>
      </c>
      <c r="P19" s="144"/>
      <c r="Q19" s="137">
        <v>35000</v>
      </c>
      <c r="R19" s="145">
        <v>35000</v>
      </c>
      <c r="S19" s="145">
        <f t="shared" si="2"/>
        <v>94.594594594594597</v>
      </c>
      <c r="T19" s="252" t="s">
        <v>491</v>
      </c>
      <c r="U19" s="226"/>
      <c r="V19" s="40"/>
      <c r="W19" s="40"/>
      <c r="X19" s="40"/>
      <c r="Y19" s="40"/>
      <c r="Z19" s="40"/>
      <c r="AA19" s="40"/>
      <c r="AB19" s="40"/>
      <c r="AC19" s="40"/>
      <c r="AD19" s="40"/>
      <c r="AE19" s="40">
        <v>1</v>
      </c>
      <c r="AF19" s="40"/>
      <c r="AG19" s="68" t="s">
        <v>286</v>
      </c>
      <c r="AH19" s="135" t="s">
        <v>450</v>
      </c>
      <c r="AI19" s="249" t="s">
        <v>487</v>
      </c>
      <c r="AJ19" s="249" t="s">
        <v>479</v>
      </c>
      <c r="AK19" s="121" t="s">
        <v>451</v>
      </c>
      <c r="AL19" s="355"/>
      <c r="AM19" s="314"/>
      <c r="AN19" s="314"/>
      <c r="AO19" s="314"/>
      <c r="AP19" s="314"/>
      <c r="AQ19" s="314"/>
      <c r="AR19" s="314"/>
      <c r="AS19" s="314"/>
    </row>
    <row r="20" spans="1:45" s="35" customFormat="1" ht="45" hidden="1" customHeight="1" x14ac:dyDescent="0.2">
      <c r="A20" s="36">
        <v>14</v>
      </c>
      <c r="B20" s="38" t="s">
        <v>524</v>
      </c>
      <c r="C20" s="39" t="s">
        <v>170</v>
      </c>
      <c r="D20" s="154" t="s">
        <v>171</v>
      </c>
      <c r="E20" s="79" t="s">
        <v>130</v>
      </c>
      <c r="F20" s="79" t="s">
        <v>131</v>
      </c>
      <c r="G20" s="79" t="s">
        <v>132</v>
      </c>
      <c r="H20" s="40" t="s">
        <v>81</v>
      </c>
      <c r="I20" s="42"/>
      <c r="J20" s="41">
        <v>1</v>
      </c>
      <c r="K20" s="137"/>
      <c r="L20" s="136">
        <v>73500</v>
      </c>
      <c r="M20" s="137"/>
      <c r="N20" s="137">
        <v>75000</v>
      </c>
      <c r="O20" s="137">
        <f t="shared" ref="O20:O41" si="3">Q20-P20</f>
        <v>73692</v>
      </c>
      <c r="P20" s="144"/>
      <c r="Q20" s="137">
        <v>73692</v>
      </c>
      <c r="R20" s="145">
        <v>73500</v>
      </c>
      <c r="S20" s="145">
        <f>R20/L20*100</f>
        <v>100</v>
      </c>
      <c r="T20" s="263" t="s">
        <v>407</v>
      </c>
      <c r="U20" s="226"/>
      <c r="V20" s="40"/>
      <c r="W20" s="40"/>
      <c r="X20" s="70"/>
      <c r="Y20" s="40"/>
      <c r="AA20" s="40"/>
      <c r="AB20" s="40"/>
      <c r="AC20" s="40"/>
      <c r="AD20" s="40"/>
      <c r="AE20" s="40">
        <v>1</v>
      </c>
      <c r="AF20" s="40">
        <v>2300</v>
      </c>
      <c r="AG20" s="68" t="s">
        <v>286</v>
      </c>
      <c r="AH20" s="219" t="s">
        <v>434</v>
      </c>
      <c r="AI20" s="249" t="s">
        <v>471</v>
      </c>
      <c r="AJ20" s="249" t="s">
        <v>489</v>
      </c>
      <c r="AK20" s="36"/>
      <c r="AM20" s="314"/>
      <c r="AN20" s="314"/>
      <c r="AO20" s="314"/>
      <c r="AP20" s="314"/>
      <c r="AQ20" s="314"/>
      <c r="AR20" s="314"/>
      <c r="AS20" s="314"/>
    </row>
    <row r="21" spans="1:45" s="35" customFormat="1" ht="40.5" hidden="1" customHeight="1" x14ac:dyDescent="0.2">
      <c r="A21" s="36">
        <v>15</v>
      </c>
      <c r="B21" s="38" t="s">
        <v>524</v>
      </c>
      <c r="C21" s="39" t="s">
        <v>172</v>
      </c>
      <c r="D21" s="154" t="s">
        <v>173</v>
      </c>
      <c r="E21" s="79" t="s">
        <v>174</v>
      </c>
      <c r="F21" s="79">
        <v>532</v>
      </c>
      <c r="G21" s="79" t="s">
        <v>132</v>
      </c>
      <c r="H21" s="40" t="s">
        <v>81</v>
      </c>
      <c r="I21" s="42"/>
      <c r="J21" s="41">
        <v>1</v>
      </c>
      <c r="K21" s="137"/>
      <c r="L21" s="136">
        <v>125000</v>
      </c>
      <c r="M21" s="137"/>
      <c r="N21" s="137">
        <v>125000</v>
      </c>
      <c r="O21" s="137">
        <f t="shared" si="3"/>
        <v>125000</v>
      </c>
      <c r="P21" s="144"/>
      <c r="Q21" s="137">
        <v>125000</v>
      </c>
      <c r="R21" s="145">
        <v>124970</v>
      </c>
      <c r="S21" s="145">
        <f t="shared" ref="S21:S27" si="4">R21/L21*100</f>
        <v>99.975999999999999</v>
      </c>
      <c r="T21" s="263" t="s">
        <v>443</v>
      </c>
      <c r="U21" s="226"/>
      <c r="V21" s="40"/>
      <c r="W21" s="40"/>
      <c r="X21" s="116"/>
      <c r="Y21" s="40"/>
      <c r="Z21" s="40"/>
      <c r="AA21" s="40"/>
      <c r="AB21" s="40"/>
      <c r="AC21" s="40"/>
      <c r="AD21" s="40"/>
      <c r="AE21" s="40">
        <v>1</v>
      </c>
      <c r="AF21" s="40">
        <v>600</v>
      </c>
      <c r="AG21" s="68" t="s">
        <v>286</v>
      </c>
      <c r="AH21" s="219" t="s">
        <v>438</v>
      </c>
      <c r="AI21" s="249" t="s">
        <v>471</v>
      </c>
      <c r="AJ21" s="249" t="s">
        <v>508</v>
      </c>
      <c r="AK21" s="36"/>
      <c r="AM21" s="314"/>
      <c r="AN21" s="314"/>
      <c r="AO21" s="314"/>
      <c r="AP21" s="314"/>
      <c r="AQ21" s="314"/>
      <c r="AR21" s="314"/>
      <c r="AS21" s="314"/>
    </row>
    <row r="22" spans="1:45" s="35" customFormat="1" ht="42.75" hidden="1" customHeight="1" x14ac:dyDescent="0.2">
      <c r="A22" s="36">
        <v>16</v>
      </c>
      <c r="B22" s="43" t="s">
        <v>525</v>
      </c>
      <c r="C22" s="39" t="s">
        <v>175</v>
      </c>
      <c r="D22" s="154" t="s">
        <v>176</v>
      </c>
      <c r="E22" s="79" t="s">
        <v>154</v>
      </c>
      <c r="F22" s="79">
        <v>530</v>
      </c>
      <c r="G22" s="79" t="s">
        <v>132</v>
      </c>
      <c r="H22" s="44" t="s">
        <v>84</v>
      </c>
      <c r="I22" s="41">
        <v>1</v>
      </c>
      <c r="J22" s="296"/>
      <c r="K22" s="113"/>
      <c r="L22" s="137">
        <v>200000</v>
      </c>
      <c r="M22" s="137">
        <v>189200</v>
      </c>
      <c r="N22" s="137">
        <v>200000</v>
      </c>
      <c r="O22" s="137">
        <f t="shared" si="3"/>
        <v>194170.28000000003</v>
      </c>
      <c r="P22" s="137">
        <v>2914.86</v>
      </c>
      <c r="Q22" s="137">
        <v>197085.14</v>
      </c>
      <c r="R22" s="145">
        <v>192896</v>
      </c>
      <c r="S22" s="145">
        <f>R22/L22*100</f>
        <v>96.448000000000008</v>
      </c>
      <c r="T22" s="260"/>
      <c r="U22" s="226"/>
      <c r="V22" s="40"/>
      <c r="W22" s="40"/>
      <c r="X22" s="70"/>
      <c r="Y22" s="40"/>
      <c r="Z22" s="40"/>
      <c r="AA22" s="40"/>
      <c r="AB22" s="40"/>
      <c r="AC22" s="40"/>
      <c r="AD22" s="40"/>
      <c r="AE22" s="40">
        <v>1</v>
      </c>
      <c r="AF22" s="40">
        <v>700</v>
      </c>
      <c r="AG22" s="68" t="s">
        <v>290</v>
      </c>
      <c r="AH22" s="219" t="s">
        <v>302</v>
      </c>
      <c r="AI22" s="249" t="s">
        <v>475</v>
      </c>
      <c r="AJ22" s="249" t="s">
        <v>718</v>
      </c>
      <c r="AK22" s="36"/>
      <c r="AM22" s="314"/>
      <c r="AN22" s="314"/>
      <c r="AO22" s="314"/>
      <c r="AP22" s="314"/>
      <c r="AQ22" s="314"/>
      <c r="AR22" s="314"/>
      <c r="AS22" s="314"/>
    </row>
    <row r="23" spans="1:45" s="35" customFormat="1" ht="46.5" hidden="1" customHeight="1" x14ac:dyDescent="0.2">
      <c r="A23" s="36">
        <v>17</v>
      </c>
      <c r="B23" s="43" t="s">
        <v>525</v>
      </c>
      <c r="C23" s="39" t="s">
        <v>177</v>
      </c>
      <c r="D23" s="154" t="s">
        <v>178</v>
      </c>
      <c r="E23" s="79" t="s">
        <v>146</v>
      </c>
      <c r="F23" s="79" t="s">
        <v>147</v>
      </c>
      <c r="G23" s="79" t="s">
        <v>132</v>
      </c>
      <c r="H23" s="44" t="s">
        <v>84</v>
      </c>
      <c r="I23" s="41">
        <v>1</v>
      </c>
      <c r="J23" s="42"/>
      <c r="K23" s="143"/>
      <c r="L23" s="137">
        <v>200000</v>
      </c>
      <c r="M23" s="137">
        <v>186185</v>
      </c>
      <c r="N23" s="137">
        <v>200000</v>
      </c>
      <c r="O23" s="137">
        <f t="shared" si="3"/>
        <v>194167.56</v>
      </c>
      <c r="P23" s="137">
        <v>2916.22</v>
      </c>
      <c r="Q23" s="137">
        <v>197083.78</v>
      </c>
      <c r="R23" s="145">
        <v>124522.9</v>
      </c>
      <c r="S23" s="145">
        <f>R23/L23*100</f>
        <v>62.261449999999996</v>
      </c>
      <c r="T23" s="260"/>
      <c r="U23" s="226"/>
      <c r="V23" s="40"/>
      <c r="W23" s="40"/>
      <c r="X23" s="70"/>
      <c r="Y23" s="40"/>
      <c r="Z23" s="40"/>
      <c r="AA23" s="40"/>
      <c r="AB23" s="40"/>
      <c r="AC23" s="40"/>
      <c r="AD23" s="40"/>
      <c r="AE23" s="40">
        <v>1</v>
      </c>
      <c r="AF23" s="40">
        <f>543+100</f>
        <v>643</v>
      </c>
      <c r="AG23" s="68" t="s">
        <v>290</v>
      </c>
      <c r="AH23" s="219" t="s">
        <v>329</v>
      </c>
      <c r="AI23" s="249" t="s">
        <v>492</v>
      </c>
      <c r="AK23" s="36"/>
      <c r="AM23" s="314"/>
      <c r="AN23" s="314"/>
      <c r="AO23" s="314"/>
      <c r="AP23" s="314"/>
      <c r="AQ23" s="314"/>
      <c r="AR23" s="314"/>
      <c r="AS23" s="314"/>
    </row>
    <row r="24" spans="1:45" s="35" customFormat="1" ht="44.25" hidden="1" customHeight="1" x14ac:dyDescent="0.2">
      <c r="A24" s="36">
        <v>18</v>
      </c>
      <c r="B24" s="43" t="s">
        <v>525</v>
      </c>
      <c r="C24" s="39" t="s">
        <v>179</v>
      </c>
      <c r="D24" s="154" t="s">
        <v>180</v>
      </c>
      <c r="E24" s="79" t="s">
        <v>181</v>
      </c>
      <c r="F24" s="79" t="s">
        <v>182</v>
      </c>
      <c r="G24" s="79" t="s">
        <v>132</v>
      </c>
      <c r="H24" s="44" t="s">
        <v>84</v>
      </c>
      <c r="I24" s="41">
        <v>1</v>
      </c>
      <c r="J24" s="42"/>
      <c r="K24" s="113"/>
      <c r="L24" s="137">
        <v>199535.06</v>
      </c>
      <c r="M24" s="137">
        <v>193723.36</v>
      </c>
      <c r="N24" s="137">
        <v>200000</v>
      </c>
      <c r="O24" s="137">
        <f t="shared" si="3"/>
        <v>193723.36</v>
      </c>
      <c r="P24" s="137">
        <v>2905.85</v>
      </c>
      <c r="Q24" s="137">
        <v>196629.21</v>
      </c>
      <c r="R24" s="145">
        <v>177993.93</v>
      </c>
      <c r="S24" s="145">
        <f t="shared" si="4"/>
        <v>89.204338325304832</v>
      </c>
      <c r="T24" s="260"/>
      <c r="U24" s="226"/>
      <c r="V24" s="40"/>
      <c r="W24" s="40"/>
      <c r="X24" s="116"/>
      <c r="Y24" s="40"/>
      <c r="Z24" s="40"/>
      <c r="AA24" s="40"/>
      <c r="AB24" s="40"/>
      <c r="AC24" s="40"/>
      <c r="AD24" s="40"/>
      <c r="AE24" s="40">
        <v>1</v>
      </c>
      <c r="AF24" s="40">
        <f>250+1257</f>
        <v>1507</v>
      </c>
      <c r="AG24" s="68" t="s">
        <v>286</v>
      </c>
      <c r="AH24" s="219" t="s">
        <v>291</v>
      </c>
      <c r="AI24" s="249" t="s">
        <v>494</v>
      </c>
      <c r="AJ24" s="249" t="s">
        <v>561</v>
      </c>
      <c r="AK24" s="36"/>
      <c r="AM24" s="314"/>
      <c r="AN24" s="314"/>
      <c r="AO24" s="314"/>
      <c r="AP24" s="314"/>
      <c r="AQ24" s="314"/>
      <c r="AR24" s="314"/>
      <c r="AS24" s="314"/>
    </row>
    <row r="25" spans="1:45" s="35" customFormat="1" ht="44.25" hidden="1" customHeight="1" x14ac:dyDescent="0.2">
      <c r="A25" s="36">
        <v>19</v>
      </c>
      <c r="B25" s="43" t="s">
        <v>525</v>
      </c>
      <c r="C25" s="39" t="s">
        <v>183</v>
      </c>
      <c r="D25" s="154" t="s">
        <v>184</v>
      </c>
      <c r="E25" s="79" t="s">
        <v>185</v>
      </c>
      <c r="F25" s="79" t="s">
        <v>186</v>
      </c>
      <c r="G25" s="79" t="s">
        <v>132</v>
      </c>
      <c r="H25" s="40" t="s">
        <v>78</v>
      </c>
      <c r="I25" s="41">
        <v>1</v>
      </c>
      <c r="J25" s="42"/>
      <c r="K25" s="113"/>
      <c r="L25" s="137">
        <v>199026.9</v>
      </c>
      <c r="M25" s="137">
        <v>193230</v>
      </c>
      <c r="N25" s="137">
        <v>200000</v>
      </c>
      <c r="O25" s="137">
        <f t="shared" si="3"/>
        <v>193230</v>
      </c>
      <c r="P25" s="137">
        <v>2898.45</v>
      </c>
      <c r="Q25" s="137">
        <v>196128.45</v>
      </c>
      <c r="R25" s="145">
        <v>193230</v>
      </c>
      <c r="S25" s="145">
        <f t="shared" si="4"/>
        <v>97.087378640776706</v>
      </c>
      <c r="T25" s="260"/>
      <c r="U25" s="226"/>
      <c r="V25" s="40"/>
      <c r="W25" s="40"/>
      <c r="X25" s="70"/>
      <c r="Y25" s="116"/>
      <c r="Z25" s="40"/>
      <c r="AA25" s="40"/>
      <c r="AB25" s="40"/>
      <c r="AC25" s="40"/>
      <c r="AD25" s="40"/>
      <c r="AE25" s="40">
        <v>1</v>
      </c>
      <c r="AF25" s="40">
        <f>120+450</f>
        <v>570</v>
      </c>
      <c r="AG25" s="68" t="s">
        <v>286</v>
      </c>
      <c r="AH25" s="219" t="s">
        <v>304</v>
      </c>
      <c r="AI25" s="249" t="s">
        <v>494</v>
      </c>
      <c r="AJ25" s="249" t="s">
        <v>481</v>
      </c>
      <c r="AK25" s="36"/>
      <c r="AM25" s="314"/>
      <c r="AN25" s="314"/>
      <c r="AO25" s="314"/>
      <c r="AP25" s="314"/>
      <c r="AQ25" s="314"/>
      <c r="AR25" s="314"/>
      <c r="AS25" s="314"/>
    </row>
    <row r="26" spans="1:45" s="35" customFormat="1" ht="37.5" hidden="1" customHeight="1" x14ac:dyDescent="0.2">
      <c r="A26" s="36">
        <v>20</v>
      </c>
      <c r="B26" s="43" t="s">
        <v>525</v>
      </c>
      <c r="C26" s="39" t="s">
        <v>187</v>
      </c>
      <c r="D26" s="154" t="s">
        <v>188</v>
      </c>
      <c r="E26" s="79" t="s">
        <v>189</v>
      </c>
      <c r="F26" s="79" t="s">
        <v>190</v>
      </c>
      <c r="G26" s="79" t="s">
        <v>132</v>
      </c>
      <c r="H26" s="40" t="s">
        <v>78</v>
      </c>
      <c r="I26" s="41">
        <v>1</v>
      </c>
      <c r="J26" s="42"/>
      <c r="K26" s="113"/>
      <c r="L26" s="137">
        <v>199935.98</v>
      </c>
      <c r="M26" s="137">
        <v>194112.6</v>
      </c>
      <c r="N26" s="137">
        <v>200000</v>
      </c>
      <c r="O26" s="137">
        <f t="shared" si="3"/>
        <v>194112.6</v>
      </c>
      <c r="P26" s="137">
        <v>2911.69</v>
      </c>
      <c r="Q26" s="137">
        <v>197024.29</v>
      </c>
      <c r="R26" s="145">
        <v>194112.6</v>
      </c>
      <c r="S26" s="145">
        <f>R26/L26*100</f>
        <v>97.08737766959203</v>
      </c>
      <c r="T26" s="260"/>
      <c r="U26" s="226"/>
      <c r="V26" s="40"/>
      <c r="W26" s="40"/>
      <c r="X26" s="40"/>
      <c r="Y26" s="40"/>
      <c r="Z26" s="40"/>
      <c r="AA26" s="40"/>
      <c r="AB26" s="40"/>
      <c r="AC26" s="40"/>
      <c r="AE26" s="40">
        <v>1</v>
      </c>
      <c r="AF26" s="40">
        <v>180</v>
      </c>
      <c r="AG26" s="68" t="s">
        <v>286</v>
      </c>
      <c r="AH26" s="219" t="s">
        <v>292</v>
      </c>
      <c r="AI26" s="249" t="s">
        <v>469</v>
      </c>
      <c r="AJ26" s="249" t="s">
        <v>470</v>
      </c>
      <c r="AK26" s="36"/>
      <c r="AM26" s="314"/>
      <c r="AN26" s="314"/>
      <c r="AO26" s="314"/>
      <c r="AP26" s="314"/>
      <c r="AQ26" s="314"/>
      <c r="AR26" s="314"/>
      <c r="AS26" s="314"/>
    </row>
    <row r="27" spans="1:45" s="35" customFormat="1" ht="38.25" hidden="1" customHeight="1" x14ac:dyDescent="0.2">
      <c r="A27" s="36">
        <v>21</v>
      </c>
      <c r="B27" s="43" t="s">
        <v>525</v>
      </c>
      <c r="C27" s="39" t="s">
        <v>191</v>
      </c>
      <c r="D27" s="154" t="s">
        <v>192</v>
      </c>
      <c r="E27" s="79" t="s">
        <v>193</v>
      </c>
      <c r="F27" s="79">
        <v>496</v>
      </c>
      <c r="G27" s="79" t="s">
        <v>132</v>
      </c>
      <c r="H27" s="40" t="s">
        <v>82</v>
      </c>
      <c r="I27" s="41">
        <v>1</v>
      </c>
      <c r="J27" s="42"/>
      <c r="K27" s="113"/>
      <c r="L27" s="137">
        <v>199983.05</v>
      </c>
      <c r="M27" s="137">
        <v>194158.3</v>
      </c>
      <c r="N27" s="137">
        <v>200000</v>
      </c>
      <c r="O27" s="137">
        <f>Q27-P27</f>
        <v>194158.31</v>
      </c>
      <c r="P27" s="137">
        <v>2912.37</v>
      </c>
      <c r="Q27" s="137">
        <v>197070.68</v>
      </c>
      <c r="R27" s="145">
        <v>162825.4</v>
      </c>
      <c r="S27" s="145">
        <f t="shared" si="4"/>
        <v>81.419600311126374</v>
      </c>
      <c r="T27" s="260"/>
      <c r="U27" s="226"/>
      <c r="V27" s="40"/>
      <c r="W27" s="40"/>
      <c r="X27" s="116"/>
      <c r="Y27" s="40"/>
      <c r="Z27" s="40"/>
      <c r="AA27" s="40"/>
      <c r="AB27" s="40"/>
      <c r="AC27" s="40"/>
      <c r="AD27" s="40"/>
      <c r="AE27" s="40">
        <v>1</v>
      </c>
      <c r="AF27" s="40">
        <f>150+560</f>
        <v>710</v>
      </c>
      <c r="AG27" s="68" t="s">
        <v>286</v>
      </c>
      <c r="AH27" s="219" t="s">
        <v>329</v>
      </c>
      <c r="AI27" s="249" t="s">
        <v>479</v>
      </c>
      <c r="AJ27" s="249"/>
      <c r="AK27" s="36"/>
      <c r="AM27" s="314"/>
      <c r="AN27" s="314"/>
      <c r="AO27" s="314"/>
      <c r="AP27" s="314"/>
      <c r="AQ27" s="314"/>
      <c r="AR27" s="314"/>
      <c r="AS27" s="314"/>
    </row>
    <row r="28" spans="1:45" s="35" customFormat="1" ht="44.25" hidden="1" customHeight="1" x14ac:dyDescent="0.2">
      <c r="A28" s="36">
        <v>22</v>
      </c>
      <c r="B28" s="43" t="s">
        <v>525</v>
      </c>
      <c r="C28" s="39" t="s">
        <v>194</v>
      </c>
      <c r="D28" s="154" t="s">
        <v>195</v>
      </c>
      <c r="E28" s="79" t="s">
        <v>293</v>
      </c>
      <c r="F28" s="79" t="s">
        <v>169</v>
      </c>
      <c r="G28" s="79" t="s">
        <v>132</v>
      </c>
      <c r="H28" s="40" t="s">
        <v>81</v>
      </c>
      <c r="I28" s="296"/>
      <c r="J28" s="41">
        <v>1</v>
      </c>
      <c r="K28" s="138">
        <v>99599.6</v>
      </c>
      <c r="L28" s="137">
        <f>99599.6-(136*95.52)</f>
        <v>86608.88</v>
      </c>
      <c r="M28" s="137"/>
      <c r="N28" s="137">
        <v>100000</v>
      </c>
      <c r="O28" s="137">
        <f t="shared" si="3"/>
        <v>99599.6</v>
      </c>
      <c r="P28" s="137"/>
      <c r="Q28" s="137">
        <v>99599.6</v>
      </c>
      <c r="R28" s="145">
        <v>99599.6</v>
      </c>
      <c r="S28" s="145">
        <f>R28/K28*100</f>
        <v>100</v>
      </c>
      <c r="T28" s="263" t="s">
        <v>458</v>
      </c>
      <c r="U28" s="226"/>
      <c r="V28" s="40"/>
      <c r="W28" s="40"/>
      <c r="X28" s="40"/>
      <c r="Y28" s="40"/>
      <c r="Z28" s="40"/>
      <c r="AA28" s="40"/>
      <c r="AC28" s="40"/>
      <c r="AD28" s="40"/>
      <c r="AE28" s="40">
        <v>1</v>
      </c>
      <c r="AF28" s="40">
        <v>1200</v>
      </c>
      <c r="AG28" s="68" t="s">
        <v>286</v>
      </c>
      <c r="AH28" s="219" t="s">
        <v>447</v>
      </c>
      <c r="AI28" s="249" t="s">
        <v>471</v>
      </c>
      <c r="AJ28" s="249" t="s">
        <v>472</v>
      </c>
      <c r="AK28" s="36"/>
      <c r="AM28" s="314"/>
      <c r="AN28" s="314"/>
      <c r="AO28" s="314"/>
      <c r="AP28" s="314"/>
      <c r="AQ28" s="314"/>
      <c r="AR28" s="314"/>
      <c r="AS28" s="314"/>
    </row>
    <row r="29" spans="1:45" s="35" customFormat="1" ht="40.5" hidden="1" customHeight="1" x14ac:dyDescent="0.2">
      <c r="A29" s="36">
        <v>23</v>
      </c>
      <c r="B29" s="43" t="s">
        <v>525</v>
      </c>
      <c r="C29" s="39" t="s">
        <v>196</v>
      </c>
      <c r="D29" s="154" t="s">
        <v>197</v>
      </c>
      <c r="E29" s="79" t="s">
        <v>168</v>
      </c>
      <c r="F29" s="79" t="s">
        <v>169</v>
      </c>
      <c r="G29" s="79" t="s">
        <v>132</v>
      </c>
      <c r="H29" s="40" t="s">
        <v>78</v>
      </c>
      <c r="I29" s="41">
        <v>1</v>
      </c>
      <c r="J29" s="45"/>
      <c r="K29" s="113"/>
      <c r="L29" s="137">
        <v>499605.11</v>
      </c>
      <c r="M29" s="137">
        <v>485053.5</v>
      </c>
      <c r="N29" s="146">
        <v>500000</v>
      </c>
      <c r="O29" s="137">
        <f t="shared" si="3"/>
        <v>485053.5</v>
      </c>
      <c r="P29" s="137">
        <v>7275.8</v>
      </c>
      <c r="Q29" s="137">
        <v>492329.3</v>
      </c>
      <c r="R29" s="145">
        <v>485053.5</v>
      </c>
      <c r="S29" s="287">
        <f>R29/L29*100</f>
        <v>97.087377669135535</v>
      </c>
      <c r="T29" s="260"/>
      <c r="U29" s="226"/>
      <c r="V29" s="40"/>
      <c r="W29" s="40"/>
      <c r="X29" s="40"/>
      <c r="Y29" s="40"/>
      <c r="Z29" s="40"/>
      <c r="AA29" s="116"/>
      <c r="AB29" s="40"/>
      <c r="AD29" s="40"/>
      <c r="AE29" s="40">
        <v>1</v>
      </c>
      <c r="AF29" s="40">
        <v>985</v>
      </c>
      <c r="AG29" s="68" t="s">
        <v>286</v>
      </c>
      <c r="AH29" s="219" t="s">
        <v>303</v>
      </c>
      <c r="AI29" s="249" t="s">
        <v>503</v>
      </c>
      <c r="AJ29" s="249" t="s">
        <v>511</v>
      </c>
      <c r="AK29" s="36"/>
      <c r="AM29" s="314"/>
      <c r="AN29" s="314"/>
      <c r="AO29" s="314"/>
      <c r="AP29" s="314"/>
      <c r="AQ29" s="314"/>
      <c r="AR29" s="314"/>
      <c r="AS29" s="314"/>
    </row>
    <row r="30" spans="1:45" s="35" customFormat="1" ht="44.25" hidden="1" customHeight="1" x14ac:dyDescent="0.2">
      <c r="A30" s="36">
        <v>24</v>
      </c>
      <c r="B30" s="43" t="s">
        <v>525</v>
      </c>
      <c r="C30" s="39" t="s">
        <v>198</v>
      </c>
      <c r="D30" s="154" t="s">
        <v>199</v>
      </c>
      <c r="E30" s="79" t="s">
        <v>200</v>
      </c>
      <c r="F30" s="79" t="s">
        <v>201</v>
      </c>
      <c r="G30" s="79" t="s">
        <v>132</v>
      </c>
      <c r="H30" s="44" t="s">
        <v>84</v>
      </c>
      <c r="I30" s="41">
        <v>1</v>
      </c>
      <c r="J30" s="42"/>
      <c r="K30" s="113"/>
      <c r="L30" s="137">
        <v>200000</v>
      </c>
      <c r="M30" s="137">
        <v>184050</v>
      </c>
      <c r="N30" s="137">
        <v>200000</v>
      </c>
      <c r="O30" s="137">
        <f>Q30-P30</f>
        <v>194165.64</v>
      </c>
      <c r="P30" s="137">
        <v>2917.18</v>
      </c>
      <c r="Q30" s="137">
        <v>197082.82</v>
      </c>
      <c r="R30" s="145">
        <v>144490.96</v>
      </c>
      <c r="S30" s="287">
        <f t="shared" ref="S30:S95" si="5">R30/L30*100</f>
        <v>72.245480000000001</v>
      </c>
      <c r="T30" s="260"/>
      <c r="U30" s="226"/>
      <c r="V30" s="40"/>
      <c r="W30" s="40"/>
      <c r="X30" s="118"/>
      <c r="Y30" s="118"/>
      <c r="Z30" s="40"/>
      <c r="AA30" s="40"/>
      <c r="AB30" s="40"/>
      <c r="AC30" s="40"/>
      <c r="AD30" s="40"/>
      <c r="AE30" s="40">
        <v>1</v>
      </c>
      <c r="AF30" s="40">
        <f>321+1748</f>
        <v>2069</v>
      </c>
      <c r="AG30" s="68" t="s">
        <v>290</v>
      </c>
      <c r="AH30" s="219" t="s">
        <v>302</v>
      </c>
      <c r="AI30" s="249" t="s">
        <v>480</v>
      </c>
      <c r="AJ30" s="249" t="s">
        <v>679</v>
      </c>
      <c r="AK30" s="36"/>
      <c r="AM30" s="314"/>
      <c r="AN30" s="314"/>
      <c r="AO30" s="314"/>
      <c r="AP30" s="314"/>
      <c r="AQ30" s="314"/>
      <c r="AR30" s="314"/>
      <c r="AS30" s="314"/>
    </row>
    <row r="31" spans="1:45" s="35" customFormat="1" ht="33.75" hidden="1" customHeight="1" x14ac:dyDescent="0.2">
      <c r="A31" s="36">
        <v>25</v>
      </c>
      <c r="B31" s="43" t="s">
        <v>525</v>
      </c>
      <c r="C31" s="39" t="s">
        <v>202</v>
      </c>
      <c r="D31" s="154" t="s">
        <v>203</v>
      </c>
      <c r="E31" s="79" t="s">
        <v>150</v>
      </c>
      <c r="F31" s="102" t="s">
        <v>151</v>
      </c>
      <c r="G31" s="79" t="s">
        <v>132</v>
      </c>
      <c r="H31" s="40" t="s">
        <v>81</v>
      </c>
      <c r="I31" s="41">
        <v>1</v>
      </c>
      <c r="J31" s="42"/>
      <c r="K31" s="113"/>
      <c r="L31" s="137">
        <v>199850.9</v>
      </c>
      <c r="M31" s="137">
        <v>194030</v>
      </c>
      <c r="N31" s="137">
        <v>200000</v>
      </c>
      <c r="O31" s="137">
        <f t="shared" si="3"/>
        <v>194030</v>
      </c>
      <c r="P31" s="137">
        <v>2910.45</v>
      </c>
      <c r="Q31" s="137">
        <v>196940.45</v>
      </c>
      <c r="R31" s="145">
        <v>194030</v>
      </c>
      <c r="S31" s="145">
        <f>R31/L31*100</f>
        <v>97.087378640776706</v>
      </c>
      <c r="T31" s="260"/>
      <c r="U31" s="226"/>
      <c r="V31" s="40"/>
      <c r="W31" s="40"/>
      <c r="X31" s="40"/>
      <c r="Y31" s="40"/>
      <c r="Z31" s="40"/>
      <c r="AA31" s="40"/>
      <c r="AB31" s="40"/>
      <c r="AC31" s="40"/>
      <c r="AD31" s="40"/>
      <c r="AE31" s="40">
        <v>1</v>
      </c>
      <c r="AF31" s="40">
        <v>800</v>
      </c>
      <c r="AG31" s="68" t="s">
        <v>286</v>
      </c>
      <c r="AH31" s="219" t="s">
        <v>340</v>
      </c>
      <c r="AI31" s="249" t="s">
        <v>717</v>
      </c>
      <c r="AJ31" s="249" t="s">
        <v>689</v>
      </c>
      <c r="AK31" s="36"/>
      <c r="AM31" s="314"/>
      <c r="AN31" s="314"/>
      <c r="AO31" s="314"/>
      <c r="AP31" s="314"/>
      <c r="AQ31" s="314"/>
      <c r="AR31" s="314"/>
      <c r="AS31" s="314"/>
    </row>
    <row r="32" spans="1:45" s="35" customFormat="1" ht="44.25" hidden="1" customHeight="1" x14ac:dyDescent="0.2">
      <c r="A32" s="36">
        <v>26</v>
      </c>
      <c r="B32" s="43" t="s">
        <v>525</v>
      </c>
      <c r="C32" s="39" t="s">
        <v>204</v>
      </c>
      <c r="D32" s="154" t="s">
        <v>205</v>
      </c>
      <c r="E32" s="79" t="s">
        <v>206</v>
      </c>
      <c r="F32" s="79">
        <v>528</v>
      </c>
      <c r="G32" s="79" t="s">
        <v>132</v>
      </c>
      <c r="H32" s="40" t="s">
        <v>81</v>
      </c>
      <c r="I32" s="41">
        <v>1</v>
      </c>
      <c r="J32" s="42"/>
      <c r="K32" s="113"/>
      <c r="L32" s="137">
        <v>199083.55</v>
      </c>
      <c r="M32" s="137">
        <v>193285</v>
      </c>
      <c r="N32" s="137">
        <v>200000</v>
      </c>
      <c r="O32" s="137">
        <f t="shared" si="3"/>
        <v>193285</v>
      </c>
      <c r="P32" s="137">
        <v>2899.28</v>
      </c>
      <c r="Q32" s="137">
        <v>196184.28</v>
      </c>
      <c r="R32" s="145">
        <v>193285</v>
      </c>
      <c r="S32" s="287">
        <f t="shared" si="5"/>
        <v>97.087378640776706</v>
      </c>
      <c r="T32" s="260"/>
      <c r="U32" s="226"/>
      <c r="V32" s="40"/>
      <c r="W32" s="40"/>
      <c r="X32" s="40"/>
      <c r="Y32" s="40"/>
      <c r="Z32" s="40"/>
      <c r="AA32" s="40"/>
      <c r="AB32" s="40"/>
      <c r="AC32" s="40"/>
      <c r="AD32" s="40"/>
      <c r="AE32" s="40">
        <v>1</v>
      </c>
      <c r="AF32" s="40">
        <v>3200</v>
      </c>
      <c r="AG32" s="68" t="s">
        <v>286</v>
      </c>
      <c r="AH32" s="219" t="s">
        <v>294</v>
      </c>
      <c r="AI32" s="249" t="s">
        <v>469</v>
      </c>
      <c r="AJ32" s="249" t="s">
        <v>493</v>
      </c>
      <c r="AK32" s="36"/>
      <c r="AM32" s="314"/>
      <c r="AN32" s="314"/>
      <c r="AO32" s="314"/>
      <c r="AP32" s="314"/>
      <c r="AQ32" s="314"/>
      <c r="AR32" s="314"/>
      <c r="AS32" s="314"/>
    </row>
    <row r="33" spans="1:45" s="35" customFormat="1" ht="36" customHeight="1" x14ac:dyDescent="0.2">
      <c r="A33" s="36">
        <v>27</v>
      </c>
      <c r="B33" s="43" t="s">
        <v>525</v>
      </c>
      <c r="C33" s="39" t="s">
        <v>207</v>
      </c>
      <c r="D33" s="154" t="s">
        <v>208</v>
      </c>
      <c r="E33" s="79" t="s">
        <v>209</v>
      </c>
      <c r="F33" s="79" t="s">
        <v>210</v>
      </c>
      <c r="G33" s="79" t="s">
        <v>132</v>
      </c>
      <c r="H33" s="40"/>
      <c r="I33" s="41"/>
      <c r="J33" s="42"/>
      <c r="K33" s="113"/>
      <c r="L33" s="137"/>
      <c r="M33" s="137"/>
      <c r="N33" s="137">
        <v>200000</v>
      </c>
      <c r="O33" s="137"/>
      <c r="P33" s="137"/>
      <c r="Q33" s="137"/>
      <c r="R33" s="145"/>
      <c r="S33" s="287"/>
      <c r="T33" s="260"/>
      <c r="U33" s="226"/>
      <c r="V33" s="40"/>
      <c r="W33" s="40"/>
      <c r="X33" s="40"/>
      <c r="Y33" s="40"/>
      <c r="Z33" s="40"/>
      <c r="AA33" s="40"/>
      <c r="AB33" s="40"/>
      <c r="AD33" s="40"/>
      <c r="AE33" s="40"/>
      <c r="AF33" s="40"/>
      <c r="AG33" s="68"/>
      <c r="AH33" s="219"/>
      <c r="AI33" s="249"/>
      <c r="AJ33" s="249"/>
      <c r="AK33" s="36"/>
      <c r="AM33" s="314"/>
      <c r="AN33" s="314"/>
      <c r="AO33" s="314"/>
      <c r="AP33" s="314"/>
      <c r="AQ33" s="314"/>
      <c r="AR33" s="314"/>
      <c r="AS33" s="314"/>
    </row>
    <row r="34" spans="1:45" s="35" customFormat="1" ht="44.25" hidden="1" customHeight="1" x14ac:dyDescent="0.2">
      <c r="A34" s="36">
        <v>28</v>
      </c>
      <c r="B34" s="43" t="s">
        <v>525</v>
      </c>
      <c r="C34" s="39" t="s">
        <v>211</v>
      </c>
      <c r="D34" s="154" t="s">
        <v>212</v>
      </c>
      <c r="E34" s="79" t="s">
        <v>174</v>
      </c>
      <c r="F34" s="79">
        <v>532</v>
      </c>
      <c r="G34" s="79" t="s">
        <v>132</v>
      </c>
      <c r="H34" s="44" t="s">
        <v>84</v>
      </c>
      <c r="I34" s="41">
        <v>1</v>
      </c>
      <c r="J34" s="42"/>
      <c r="K34" s="113"/>
      <c r="L34" s="137">
        <v>200000</v>
      </c>
      <c r="M34" s="137">
        <v>194168.34</v>
      </c>
      <c r="N34" s="137">
        <v>200000</v>
      </c>
      <c r="O34" s="137">
        <f t="shared" si="3"/>
        <v>194168.34000000003</v>
      </c>
      <c r="P34" s="137">
        <v>2915.83</v>
      </c>
      <c r="Q34" s="137">
        <v>197084.17</v>
      </c>
      <c r="R34" s="145">
        <v>194075.2</v>
      </c>
      <c r="S34" s="138">
        <f t="shared" si="5"/>
        <v>97.037599999999998</v>
      </c>
      <c r="T34" s="260"/>
      <c r="U34" s="226"/>
      <c r="V34" s="40"/>
      <c r="W34" s="40"/>
      <c r="X34" s="70"/>
      <c r="Y34" s="40"/>
      <c r="Z34" s="40"/>
      <c r="AA34" s="40"/>
      <c r="AB34" s="40"/>
      <c r="AC34" s="40"/>
      <c r="AD34" s="40"/>
      <c r="AE34" s="40">
        <v>1</v>
      </c>
      <c r="AF34" s="40">
        <v>1054</v>
      </c>
      <c r="AG34" s="68" t="s">
        <v>290</v>
      </c>
      <c r="AH34" s="219" t="s">
        <v>303</v>
      </c>
      <c r="AI34" s="249" t="s">
        <v>473</v>
      </c>
      <c r="AJ34" s="249" t="s">
        <v>573</v>
      </c>
      <c r="AK34" s="36"/>
      <c r="AM34" s="314"/>
      <c r="AN34" s="314"/>
      <c r="AO34" s="314"/>
      <c r="AP34" s="314"/>
      <c r="AQ34" s="314"/>
      <c r="AR34" s="314"/>
      <c r="AS34" s="314"/>
    </row>
    <row r="35" spans="1:45" s="35" customFormat="1" ht="44.25" hidden="1" customHeight="1" x14ac:dyDescent="0.2">
      <c r="A35" s="36">
        <v>29</v>
      </c>
      <c r="B35" s="43" t="s">
        <v>525</v>
      </c>
      <c r="C35" s="39" t="s">
        <v>213</v>
      </c>
      <c r="D35" s="154" t="s">
        <v>214</v>
      </c>
      <c r="E35" s="79" t="s">
        <v>215</v>
      </c>
      <c r="F35" s="79">
        <v>525</v>
      </c>
      <c r="G35" s="79" t="s">
        <v>132</v>
      </c>
      <c r="H35" s="40" t="s">
        <v>78</v>
      </c>
      <c r="I35" s="41">
        <v>1</v>
      </c>
      <c r="J35" s="42"/>
      <c r="K35" s="113"/>
      <c r="L35" s="137">
        <v>199644.51</v>
      </c>
      <c r="M35" s="137">
        <v>193829.63</v>
      </c>
      <c r="N35" s="137">
        <v>200000</v>
      </c>
      <c r="O35" s="137">
        <f t="shared" si="3"/>
        <v>193829.63</v>
      </c>
      <c r="P35" s="137">
        <v>2907.44</v>
      </c>
      <c r="Q35" s="137">
        <v>196737.07</v>
      </c>
      <c r="R35" s="145">
        <v>193829.63</v>
      </c>
      <c r="S35" s="287">
        <f t="shared" si="5"/>
        <v>97.087382968857995</v>
      </c>
      <c r="T35" s="260"/>
      <c r="U35" s="226"/>
      <c r="V35" s="40"/>
      <c r="W35" s="40"/>
      <c r="X35" s="40"/>
      <c r="Y35" s="40"/>
      <c r="Z35" s="40"/>
      <c r="AA35" s="40"/>
      <c r="AB35" s="40"/>
      <c r="AC35" s="40"/>
      <c r="AD35" s="40"/>
      <c r="AE35" s="40">
        <v>1</v>
      </c>
      <c r="AF35" s="40">
        <v>495</v>
      </c>
      <c r="AG35" s="68" t="s">
        <v>286</v>
      </c>
      <c r="AH35" s="219" t="s">
        <v>295</v>
      </c>
      <c r="AI35" s="249" t="s">
        <v>469</v>
      </c>
      <c r="AJ35" s="249" t="s">
        <v>473</v>
      </c>
      <c r="AK35" s="36"/>
      <c r="AM35" s="314"/>
      <c r="AN35" s="314"/>
      <c r="AO35" s="314"/>
      <c r="AP35" s="314"/>
      <c r="AQ35" s="314"/>
      <c r="AR35" s="314"/>
      <c r="AS35" s="314"/>
    </row>
    <row r="36" spans="1:45" s="35" customFormat="1" ht="44.25" customHeight="1" x14ac:dyDescent="0.2">
      <c r="A36" s="36">
        <v>30</v>
      </c>
      <c r="B36" s="38" t="s">
        <v>84</v>
      </c>
      <c r="C36" s="39" t="s">
        <v>216</v>
      </c>
      <c r="D36" s="154" t="s">
        <v>217</v>
      </c>
      <c r="E36" s="79" t="s">
        <v>218</v>
      </c>
      <c r="F36" s="79">
        <v>531</v>
      </c>
      <c r="G36" s="79" t="s">
        <v>132</v>
      </c>
      <c r="H36" s="40"/>
      <c r="I36" s="41"/>
      <c r="J36" s="42"/>
      <c r="K36" s="113"/>
      <c r="L36" s="137"/>
      <c r="M36" s="137"/>
      <c r="N36" s="137">
        <v>200000</v>
      </c>
      <c r="O36" s="137"/>
      <c r="P36" s="137"/>
      <c r="Q36" s="137"/>
      <c r="R36" s="145"/>
      <c r="S36" s="287"/>
      <c r="T36" s="261"/>
      <c r="U36" s="227"/>
      <c r="V36" s="40"/>
      <c r="W36" s="40"/>
      <c r="X36" s="40"/>
      <c r="Y36" s="40"/>
      <c r="Z36" s="122"/>
      <c r="AA36" s="40"/>
      <c r="AB36" s="40"/>
      <c r="AC36" s="40"/>
      <c r="AD36" s="40"/>
      <c r="AE36" s="40"/>
      <c r="AF36" s="40"/>
      <c r="AG36" s="68"/>
      <c r="AH36" s="219"/>
      <c r="AI36" s="249"/>
      <c r="AJ36" s="249"/>
      <c r="AK36" s="36"/>
      <c r="AM36" s="314"/>
      <c r="AN36" s="314"/>
      <c r="AO36" s="314"/>
      <c r="AP36" s="314"/>
      <c r="AQ36" s="314"/>
      <c r="AR36" s="314"/>
      <c r="AS36" s="314"/>
    </row>
    <row r="37" spans="1:45" s="35" customFormat="1" ht="44.25" customHeight="1" x14ac:dyDescent="0.2">
      <c r="A37" s="36">
        <v>31</v>
      </c>
      <c r="B37" s="38" t="s">
        <v>84</v>
      </c>
      <c r="C37" s="39" t="s">
        <v>219</v>
      </c>
      <c r="D37" s="154" t="s">
        <v>220</v>
      </c>
      <c r="E37" s="79" t="s">
        <v>221</v>
      </c>
      <c r="F37" s="79" t="s">
        <v>222</v>
      </c>
      <c r="G37" s="79" t="s">
        <v>132</v>
      </c>
      <c r="H37" s="40"/>
      <c r="I37" s="41"/>
      <c r="J37" s="42"/>
      <c r="K37" s="113"/>
      <c r="L37" s="137"/>
      <c r="M37" s="137"/>
      <c r="N37" s="137">
        <v>200000</v>
      </c>
      <c r="O37" s="137"/>
      <c r="P37" s="137"/>
      <c r="Q37" s="137"/>
      <c r="R37" s="145"/>
      <c r="S37" s="138"/>
      <c r="T37" s="261"/>
      <c r="U37" s="233"/>
      <c r="V37" s="40"/>
      <c r="W37" s="40"/>
      <c r="X37" s="40"/>
      <c r="Y37" s="40"/>
      <c r="Z37" s="122"/>
      <c r="AA37" s="40"/>
      <c r="AB37" s="40"/>
      <c r="AC37" s="40"/>
      <c r="AD37" s="40"/>
      <c r="AE37" s="40"/>
      <c r="AF37" s="40"/>
      <c r="AG37" s="68"/>
      <c r="AH37" s="219"/>
      <c r="AI37" s="249"/>
      <c r="AJ37" s="249"/>
      <c r="AK37" s="36"/>
      <c r="AM37" s="314"/>
      <c r="AN37" s="314"/>
      <c r="AO37" s="314"/>
      <c r="AP37" s="314"/>
      <c r="AQ37" s="314"/>
      <c r="AR37" s="314"/>
      <c r="AS37" s="314"/>
    </row>
    <row r="38" spans="1:45" s="35" customFormat="1" ht="44.25" customHeight="1" x14ac:dyDescent="0.2">
      <c r="A38" s="36">
        <v>32</v>
      </c>
      <c r="B38" s="38" t="s">
        <v>84</v>
      </c>
      <c r="C38" s="39" t="s">
        <v>223</v>
      </c>
      <c r="D38" s="154" t="s">
        <v>731</v>
      </c>
      <c r="E38" s="79" t="s">
        <v>150</v>
      </c>
      <c r="F38" s="79" t="s">
        <v>151</v>
      </c>
      <c r="G38" s="79" t="s">
        <v>132</v>
      </c>
      <c r="H38" s="40"/>
      <c r="I38" s="41"/>
      <c r="J38" s="42"/>
      <c r="K38" s="147"/>
      <c r="L38" s="137"/>
      <c r="M38" s="137"/>
      <c r="N38" s="137">
        <v>260000</v>
      </c>
      <c r="O38" s="137"/>
      <c r="P38" s="137"/>
      <c r="Q38" s="137"/>
      <c r="R38" s="145"/>
      <c r="S38" s="287"/>
      <c r="T38" s="261"/>
      <c r="U38" s="307"/>
      <c r="V38" s="40"/>
      <c r="W38" s="40"/>
      <c r="X38" s="40"/>
      <c r="Y38" s="40"/>
      <c r="Z38" s="122"/>
      <c r="AB38" s="40"/>
      <c r="AC38" s="40"/>
      <c r="AD38" s="40"/>
      <c r="AE38" s="40"/>
      <c r="AF38" s="40"/>
      <c r="AG38" s="68"/>
      <c r="AH38" s="219"/>
      <c r="AI38" s="249"/>
      <c r="AJ38" s="249"/>
      <c r="AK38" s="36"/>
      <c r="AM38" s="314"/>
      <c r="AN38" s="314"/>
      <c r="AO38" s="314"/>
      <c r="AP38" s="314"/>
      <c r="AQ38" s="314"/>
      <c r="AR38" s="314"/>
      <c r="AS38" s="314"/>
    </row>
    <row r="39" spans="1:45" s="35" customFormat="1" ht="44.25" hidden="1" customHeight="1" x14ac:dyDescent="0.2">
      <c r="A39" s="36">
        <v>33</v>
      </c>
      <c r="B39" s="46" t="s">
        <v>526</v>
      </c>
      <c r="C39" s="39" t="s">
        <v>225</v>
      </c>
      <c r="D39" s="154" t="s">
        <v>323</v>
      </c>
      <c r="E39" s="79" t="s">
        <v>168</v>
      </c>
      <c r="F39" s="79" t="s">
        <v>169</v>
      </c>
      <c r="G39" s="79" t="s">
        <v>132</v>
      </c>
      <c r="H39" s="40" t="s">
        <v>78</v>
      </c>
      <c r="I39" s="296"/>
      <c r="J39" s="41">
        <v>1</v>
      </c>
      <c r="K39" s="137">
        <v>49814.96</v>
      </c>
      <c r="L39" s="137">
        <f>K39-(105.77*38)</f>
        <v>45795.7</v>
      </c>
      <c r="M39" s="137"/>
      <c r="N39" s="137">
        <v>50000</v>
      </c>
      <c r="O39" s="137">
        <f t="shared" si="3"/>
        <v>49844</v>
      </c>
      <c r="P39" s="137"/>
      <c r="Q39" s="137">
        <v>49844</v>
      </c>
      <c r="R39" s="137">
        <v>49814.96</v>
      </c>
      <c r="S39" s="287">
        <f>R39/K39*100</f>
        <v>100</v>
      </c>
      <c r="T39" s="263" t="s">
        <v>457</v>
      </c>
      <c r="U39" s="226"/>
      <c r="V39" s="40"/>
      <c r="W39" s="40"/>
      <c r="X39" s="40"/>
      <c r="Y39" s="40"/>
      <c r="Z39" s="40"/>
      <c r="AA39" s="40"/>
      <c r="AB39" s="40"/>
      <c r="AC39" s="40"/>
      <c r="AD39" s="40"/>
      <c r="AE39" s="40">
        <v>1</v>
      </c>
      <c r="AF39" s="40">
        <f>750+1250</f>
        <v>2000</v>
      </c>
      <c r="AG39" s="68" t="s">
        <v>286</v>
      </c>
      <c r="AH39" s="219" t="s">
        <v>448</v>
      </c>
      <c r="AI39" s="249" t="s">
        <v>478</v>
      </c>
      <c r="AJ39" s="249" t="s">
        <v>477</v>
      </c>
      <c r="AK39" s="36"/>
      <c r="AM39" s="314"/>
      <c r="AN39" s="314"/>
      <c r="AO39" s="314"/>
      <c r="AP39" s="314"/>
      <c r="AQ39" s="314"/>
      <c r="AR39" s="314"/>
      <c r="AS39" s="314"/>
    </row>
    <row r="40" spans="1:45" s="35" customFormat="1" ht="36" hidden="1" customHeight="1" x14ac:dyDescent="0.2">
      <c r="A40" s="36">
        <v>34</v>
      </c>
      <c r="B40" s="66" t="s">
        <v>526</v>
      </c>
      <c r="C40" s="39" t="s">
        <v>226</v>
      </c>
      <c r="D40" s="154" t="s">
        <v>227</v>
      </c>
      <c r="E40" s="79" t="s">
        <v>228</v>
      </c>
      <c r="F40" s="79" t="s">
        <v>229</v>
      </c>
      <c r="G40" s="79" t="s">
        <v>132</v>
      </c>
      <c r="H40" s="44" t="s">
        <v>84</v>
      </c>
      <c r="I40" s="41">
        <v>1</v>
      </c>
      <c r="J40" s="47"/>
      <c r="K40" s="113"/>
      <c r="L40" s="137">
        <v>299704.65999999997</v>
      </c>
      <c r="M40" s="137">
        <f>295340.03-4364.63</f>
        <v>290975.40000000002</v>
      </c>
      <c r="N40" s="137">
        <v>300000</v>
      </c>
      <c r="O40" s="137">
        <f t="shared" si="3"/>
        <v>290979.35000000003</v>
      </c>
      <c r="P40" s="137">
        <v>4360.68</v>
      </c>
      <c r="Q40" s="137">
        <v>295340.03000000003</v>
      </c>
      <c r="R40" s="145">
        <v>290278.90000000002</v>
      </c>
      <c r="S40" s="138">
        <f t="shared" si="5"/>
        <v>96.854983836420843</v>
      </c>
      <c r="T40" s="260"/>
      <c r="U40" s="226"/>
      <c r="V40" s="40"/>
      <c r="W40" s="40"/>
      <c r="X40" s="116"/>
      <c r="Y40" s="40"/>
      <c r="Z40" s="40"/>
      <c r="AA40" s="40"/>
      <c r="AB40" s="40"/>
      <c r="AC40" s="40"/>
      <c r="AD40" s="40"/>
      <c r="AE40" s="40">
        <v>1</v>
      </c>
      <c r="AF40" s="40">
        <v>3000</v>
      </c>
      <c r="AG40" s="68" t="s">
        <v>286</v>
      </c>
      <c r="AH40" s="219" t="s">
        <v>441</v>
      </c>
      <c r="AI40" s="249" t="s">
        <v>476</v>
      </c>
      <c r="AJ40" s="249" t="s">
        <v>487</v>
      </c>
      <c r="AK40" s="36"/>
      <c r="AM40" s="314"/>
      <c r="AN40" s="314"/>
      <c r="AO40" s="314"/>
      <c r="AP40" s="314"/>
      <c r="AQ40" s="314"/>
      <c r="AR40" s="314"/>
      <c r="AS40" s="314"/>
    </row>
    <row r="41" spans="1:45" s="35" customFormat="1" ht="39" hidden="1" customHeight="1" x14ac:dyDescent="0.2">
      <c r="A41" s="36">
        <v>35</v>
      </c>
      <c r="B41" s="46" t="s">
        <v>526</v>
      </c>
      <c r="C41" s="39" t="s">
        <v>230</v>
      </c>
      <c r="D41" s="154" t="s">
        <v>231</v>
      </c>
      <c r="E41" s="79" t="s">
        <v>150</v>
      </c>
      <c r="F41" s="79" t="s">
        <v>151</v>
      </c>
      <c r="G41" s="79" t="s">
        <v>132</v>
      </c>
      <c r="H41" s="44" t="s">
        <v>81</v>
      </c>
      <c r="I41" s="41">
        <v>1</v>
      </c>
      <c r="J41" s="47"/>
      <c r="K41" s="113"/>
      <c r="L41" s="137">
        <v>199820</v>
      </c>
      <c r="M41" s="137">
        <v>194000</v>
      </c>
      <c r="N41" s="137">
        <v>200000</v>
      </c>
      <c r="O41" s="137">
        <f t="shared" si="3"/>
        <v>194000</v>
      </c>
      <c r="P41" s="137">
        <v>2910</v>
      </c>
      <c r="Q41" s="137">
        <v>196910</v>
      </c>
      <c r="R41" s="145">
        <v>194000</v>
      </c>
      <c r="S41" s="138">
        <f>R41/L41*100</f>
        <v>97.087378640776706</v>
      </c>
      <c r="T41" s="260"/>
      <c r="U41" s="226"/>
      <c r="V41" s="40"/>
      <c r="W41" s="40"/>
      <c r="X41" s="40"/>
      <c r="Y41" s="40"/>
      <c r="Z41" s="40"/>
      <c r="AA41" s="40"/>
      <c r="AB41" s="40"/>
      <c r="AC41" s="40"/>
      <c r="AD41" s="40"/>
      <c r="AE41" s="40">
        <v>1</v>
      </c>
      <c r="AF41" s="40">
        <v>600</v>
      </c>
      <c r="AG41" s="68" t="s">
        <v>286</v>
      </c>
      <c r="AH41" s="219" t="s">
        <v>442</v>
      </c>
      <c r="AI41" s="354" t="s">
        <v>484</v>
      </c>
      <c r="AJ41" s="249" t="s">
        <v>487</v>
      </c>
      <c r="AK41" s="36"/>
      <c r="AM41" s="314"/>
      <c r="AN41" s="314"/>
      <c r="AO41" s="314"/>
      <c r="AP41" s="314"/>
      <c r="AQ41" s="314"/>
      <c r="AR41" s="314"/>
      <c r="AS41" s="314"/>
    </row>
    <row r="42" spans="1:45" s="35" customFormat="1" ht="36.75" hidden="1" customHeight="1" x14ac:dyDescent="0.2">
      <c r="A42" s="36">
        <v>36</v>
      </c>
      <c r="B42" s="48" t="s">
        <v>527</v>
      </c>
      <c r="C42" s="39" t="s">
        <v>232</v>
      </c>
      <c r="D42" s="154" t="s">
        <v>233</v>
      </c>
      <c r="E42" s="79" t="s">
        <v>206</v>
      </c>
      <c r="F42" s="79">
        <v>528</v>
      </c>
      <c r="G42" s="79" t="s">
        <v>132</v>
      </c>
      <c r="H42" s="40" t="s">
        <v>78</v>
      </c>
      <c r="I42" s="47"/>
      <c r="J42" s="41">
        <v>1</v>
      </c>
      <c r="K42" s="113"/>
      <c r="L42" s="137">
        <v>84825</v>
      </c>
      <c r="M42" s="137"/>
      <c r="N42" s="137">
        <v>85000</v>
      </c>
      <c r="O42" s="137">
        <f>Q42-P42</f>
        <v>85000</v>
      </c>
      <c r="P42" s="137"/>
      <c r="Q42" s="137">
        <v>85000</v>
      </c>
      <c r="R42" s="137">
        <v>84825</v>
      </c>
      <c r="S42" s="138">
        <f>R42/L42*100</f>
        <v>100</v>
      </c>
      <c r="T42" s="263" t="s">
        <v>692</v>
      </c>
      <c r="U42" s="226"/>
      <c r="V42" s="40"/>
      <c r="W42" s="40"/>
      <c r="Y42" s="40"/>
      <c r="Z42" s="40"/>
      <c r="AB42" s="40"/>
      <c r="AC42" s="40"/>
      <c r="AD42" s="40"/>
      <c r="AE42" s="40">
        <v>1</v>
      </c>
      <c r="AF42" s="40">
        <v>750</v>
      </c>
      <c r="AG42" s="68" t="s">
        <v>286</v>
      </c>
      <c r="AH42" s="353" t="s">
        <v>693</v>
      </c>
      <c r="AI42" s="249" t="s">
        <v>679</v>
      </c>
      <c r="AJ42" s="249" t="s">
        <v>679</v>
      </c>
      <c r="AK42" s="36"/>
      <c r="AM42" s="314"/>
      <c r="AN42" s="314"/>
      <c r="AO42" s="314"/>
      <c r="AP42" s="314"/>
      <c r="AQ42" s="314"/>
      <c r="AR42" s="314"/>
      <c r="AS42" s="314"/>
    </row>
    <row r="43" spans="1:45" s="35" customFormat="1" ht="44.25" hidden="1" customHeight="1" x14ac:dyDescent="0.2">
      <c r="A43" s="36">
        <v>37</v>
      </c>
      <c r="B43" s="38" t="s">
        <v>528</v>
      </c>
      <c r="C43" s="39" t="s">
        <v>234</v>
      </c>
      <c r="D43" s="154" t="s">
        <v>235</v>
      </c>
      <c r="E43" s="79" t="s">
        <v>236</v>
      </c>
      <c r="F43" s="79" t="s">
        <v>237</v>
      </c>
      <c r="G43" s="79" t="s">
        <v>132</v>
      </c>
      <c r="H43" s="40" t="s">
        <v>78</v>
      </c>
      <c r="I43" s="42"/>
      <c r="J43" s="41">
        <v>1</v>
      </c>
      <c r="K43" s="137"/>
      <c r="L43" s="136">
        <v>66700</v>
      </c>
      <c r="M43" s="137"/>
      <c r="N43" s="137">
        <v>50000</v>
      </c>
      <c r="O43" s="137">
        <v>49450</v>
      </c>
      <c r="P43" s="137"/>
      <c r="Q43" s="137">
        <v>49450</v>
      </c>
      <c r="R43" s="137">
        <v>50000</v>
      </c>
      <c r="S43" s="138">
        <f>R43/N43*100</f>
        <v>100</v>
      </c>
      <c r="T43" s="263" t="s">
        <v>423</v>
      </c>
      <c r="U43" s="226"/>
      <c r="V43" s="40"/>
      <c r="W43" s="40"/>
      <c r="X43" s="40"/>
      <c r="Y43" s="40"/>
      <c r="Z43" s="40"/>
      <c r="AA43" s="40"/>
      <c r="AB43" s="40"/>
      <c r="AD43" s="40"/>
      <c r="AE43" s="40">
        <v>1</v>
      </c>
      <c r="AF43" s="40">
        <v>1500</v>
      </c>
      <c r="AG43" s="68" t="s">
        <v>286</v>
      </c>
      <c r="AH43" s="219" t="s">
        <v>424</v>
      </c>
      <c r="AI43" s="249" t="s">
        <v>466</v>
      </c>
      <c r="AJ43" s="249" t="s">
        <v>493</v>
      </c>
      <c r="AK43" s="121" t="s">
        <v>452</v>
      </c>
      <c r="AM43" s="314"/>
      <c r="AN43" s="314"/>
      <c r="AO43" s="314"/>
      <c r="AP43" s="314"/>
      <c r="AQ43" s="314"/>
      <c r="AR43" s="314"/>
      <c r="AS43" s="314"/>
    </row>
    <row r="44" spans="1:45" s="35" customFormat="1" ht="54" hidden="1" customHeight="1" x14ac:dyDescent="0.2">
      <c r="A44" s="36">
        <v>38</v>
      </c>
      <c r="B44" s="38" t="s">
        <v>529</v>
      </c>
      <c r="C44" s="39" t="s">
        <v>238</v>
      </c>
      <c r="D44" s="154" t="s">
        <v>297</v>
      </c>
      <c r="E44" s="79" t="s">
        <v>221</v>
      </c>
      <c r="F44" s="79" t="s">
        <v>222</v>
      </c>
      <c r="G44" s="79" t="s">
        <v>132</v>
      </c>
      <c r="H44" s="40" t="s">
        <v>81</v>
      </c>
      <c r="I44" s="297"/>
      <c r="J44" s="41">
        <v>1</v>
      </c>
      <c r="K44" s="143"/>
      <c r="L44" s="137">
        <v>250000</v>
      </c>
      <c r="M44" s="137">
        <v>249610</v>
      </c>
      <c r="N44" s="137">
        <v>250000</v>
      </c>
      <c r="O44" s="137">
        <f t="shared" ref="O44:O51" si="6">Q44-P44</f>
        <v>249610</v>
      </c>
      <c r="P44" s="137"/>
      <c r="Q44" s="137">
        <v>249610</v>
      </c>
      <c r="R44" s="145">
        <v>249610</v>
      </c>
      <c r="S44" s="138">
        <f>R44/L44*100</f>
        <v>99.843999999999994</v>
      </c>
      <c r="T44" s="245" t="s">
        <v>412</v>
      </c>
      <c r="U44" s="226"/>
      <c r="V44" s="70"/>
      <c r="W44" s="40"/>
      <c r="X44" s="122"/>
      <c r="Y44" s="40"/>
      <c r="Z44" s="40"/>
      <c r="AA44" s="40"/>
      <c r="AB44" s="40"/>
      <c r="AC44" s="40"/>
      <c r="AD44" s="40"/>
      <c r="AE44" s="40">
        <v>1</v>
      </c>
      <c r="AF44" s="40">
        <v>3000</v>
      </c>
      <c r="AG44" s="68" t="s">
        <v>286</v>
      </c>
      <c r="AH44" s="135" t="s">
        <v>411</v>
      </c>
      <c r="AI44" s="249" t="s">
        <v>509</v>
      </c>
      <c r="AJ44" s="249" t="s">
        <v>547</v>
      </c>
      <c r="AK44" s="36"/>
      <c r="AM44" s="314"/>
      <c r="AN44" s="314"/>
      <c r="AO44" s="314"/>
      <c r="AP44" s="314"/>
      <c r="AQ44" s="314"/>
      <c r="AR44" s="314"/>
      <c r="AS44" s="314"/>
    </row>
    <row r="45" spans="1:45" s="35" customFormat="1" ht="46.5" hidden="1" customHeight="1" x14ac:dyDescent="0.2">
      <c r="A45" s="36">
        <v>39</v>
      </c>
      <c r="B45" s="38" t="s">
        <v>530</v>
      </c>
      <c r="C45" s="39" t="s">
        <v>241</v>
      </c>
      <c r="D45" s="154" t="s">
        <v>242</v>
      </c>
      <c r="E45" s="79" t="s">
        <v>221</v>
      </c>
      <c r="F45" s="79" t="s">
        <v>222</v>
      </c>
      <c r="G45" s="79" t="s">
        <v>132</v>
      </c>
      <c r="H45" s="40" t="s">
        <v>78</v>
      </c>
      <c r="I45" s="41"/>
      <c r="J45" s="41">
        <v>1</v>
      </c>
      <c r="K45" s="138"/>
      <c r="L45" s="138">
        <f>56000+47200</f>
        <v>103200</v>
      </c>
      <c r="M45" s="137"/>
      <c r="N45" s="137">
        <v>100000</v>
      </c>
      <c r="O45" s="137">
        <f>Q45-P45</f>
        <v>100000</v>
      </c>
      <c r="P45" s="138"/>
      <c r="Q45" s="138">
        <v>100000</v>
      </c>
      <c r="R45" s="137">
        <v>100000</v>
      </c>
      <c r="S45" s="138">
        <f>R45/L45*100</f>
        <v>96.899224806201545</v>
      </c>
      <c r="T45" s="295" t="s">
        <v>539</v>
      </c>
      <c r="U45" s="239"/>
      <c r="V45" s="116"/>
      <c r="W45" s="78"/>
      <c r="X45" s="78"/>
      <c r="Y45" s="65"/>
      <c r="Z45" s="60"/>
      <c r="AB45" s="60"/>
      <c r="AC45" s="59"/>
      <c r="AD45" s="60"/>
      <c r="AE45" s="59">
        <v>1</v>
      </c>
      <c r="AF45" s="59">
        <v>160</v>
      </c>
      <c r="AG45" s="59" t="s">
        <v>286</v>
      </c>
      <c r="AH45" s="120" t="s">
        <v>540</v>
      </c>
      <c r="AI45" s="251" t="s">
        <v>547</v>
      </c>
      <c r="AJ45" s="251" t="s">
        <v>548</v>
      </c>
      <c r="AK45" s="121" t="s">
        <v>452</v>
      </c>
      <c r="AM45" s="314"/>
      <c r="AN45" s="314"/>
      <c r="AO45" s="314"/>
      <c r="AP45" s="314"/>
      <c r="AQ45" s="314"/>
      <c r="AR45" s="314"/>
      <c r="AS45" s="314"/>
    </row>
    <row r="46" spans="1:45" s="35" customFormat="1" ht="44.25" customHeight="1" x14ac:dyDescent="0.2">
      <c r="A46" s="36">
        <v>40</v>
      </c>
      <c r="B46" s="38" t="s">
        <v>531</v>
      </c>
      <c r="C46" s="49" t="s">
        <v>453</v>
      </c>
      <c r="D46" s="157" t="s">
        <v>243</v>
      </c>
      <c r="E46" s="104" t="s">
        <v>244</v>
      </c>
      <c r="F46" s="104">
        <v>493</v>
      </c>
      <c r="G46" s="79" t="s">
        <v>132</v>
      </c>
      <c r="H46" s="50"/>
      <c r="I46" s="41"/>
      <c r="J46" s="41"/>
      <c r="K46" s="143"/>
      <c r="L46" s="148"/>
      <c r="M46" s="137"/>
      <c r="N46" s="149">
        <v>300000</v>
      </c>
      <c r="O46" s="137"/>
      <c r="P46" s="148"/>
      <c r="Q46" s="148"/>
      <c r="R46" s="145"/>
      <c r="S46" s="138"/>
      <c r="T46" s="367"/>
      <c r="U46" s="228"/>
      <c r="V46" s="59"/>
      <c r="W46" s="60"/>
      <c r="X46" s="60"/>
      <c r="Y46" s="60"/>
      <c r="Z46" s="59"/>
      <c r="AA46" s="59"/>
      <c r="AB46" s="59"/>
      <c r="AC46" s="60"/>
      <c r="AD46" s="60"/>
      <c r="AE46" s="59"/>
      <c r="AF46" s="63"/>
      <c r="AG46" s="59"/>
      <c r="AH46" s="120"/>
      <c r="AI46" s="251"/>
      <c r="AJ46" s="251"/>
      <c r="AK46" s="61"/>
      <c r="AM46" s="314"/>
      <c r="AN46" s="314"/>
      <c r="AO46" s="314"/>
      <c r="AP46" s="314"/>
      <c r="AQ46" s="314"/>
      <c r="AR46" s="314"/>
      <c r="AS46" s="314"/>
    </row>
    <row r="47" spans="1:45" s="35" customFormat="1" ht="44.25" hidden="1" customHeight="1" x14ac:dyDescent="0.2">
      <c r="A47" s="36">
        <v>41</v>
      </c>
      <c r="B47" s="38" t="s">
        <v>532</v>
      </c>
      <c r="C47" s="51" t="s">
        <v>245</v>
      </c>
      <c r="D47" s="157" t="s">
        <v>246</v>
      </c>
      <c r="E47" s="111" t="s">
        <v>247</v>
      </c>
      <c r="F47" s="103" t="s">
        <v>131</v>
      </c>
      <c r="G47" s="79" t="s">
        <v>132</v>
      </c>
      <c r="H47" s="44" t="s">
        <v>84</v>
      </c>
      <c r="I47" s="41">
        <v>1</v>
      </c>
      <c r="J47" s="52"/>
      <c r="K47" s="138"/>
      <c r="L47" s="137">
        <v>350000</v>
      </c>
      <c r="M47" s="137">
        <f>344895.98-5104.02</f>
        <v>339791.95999999996</v>
      </c>
      <c r="N47" s="137">
        <v>350000</v>
      </c>
      <c r="O47" s="137">
        <f t="shared" si="6"/>
        <v>339791.95999999996</v>
      </c>
      <c r="P47" s="138">
        <v>5104.0200000000004</v>
      </c>
      <c r="Q47" s="138">
        <v>344895.98</v>
      </c>
      <c r="R47" s="145">
        <v>300000</v>
      </c>
      <c r="S47" s="138">
        <f t="shared" si="5"/>
        <v>85.714285714285708</v>
      </c>
      <c r="T47" s="265"/>
      <c r="U47" s="229"/>
      <c r="V47" s="70"/>
      <c r="W47" s="64"/>
      <c r="X47" s="63"/>
      <c r="Y47" s="64"/>
      <c r="Z47" s="63"/>
      <c r="AA47" s="63"/>
      <c r="AB47" s="63"/>
      <c r="AC47" s="64"/>
      <c r="AD47" s="64"/>
      <c r="AE47" s="59">
        <v>1</v>
      </c>
      <c r="AF47" s="59">
        <v>4951</v>
      </c>
      <c r="AG47" s="63" t="s">
        <v>290</v>
      </c>
      <c r="AH47" s="120" t="s">
        <v>398</v>
      </c>
      <c r="AI47" s="254" t="s">
        <v>465</v>
      </c>
      <c r="AJ47" s="254" t="s">
        <v>676</v>
      </c>
      <c r="AK47" s="62"/>
      <c r="AM47" s="314"/>
      <c r="AN47" s="314"/>
      <c r="AO47" s="314"/>
      <c r="AP47" s="314"/>
      <c r="AQ47" s="314"/>
      <c r="AR47" s="314"/>
      <c r="AS47" s="314"/>
    </row>
    <row r="48" spans="1:45" s="35" customFormat="1" ht="44.25" hidden="1" customHeight="1" x14ac:dyDescent="0.2">
      <c r="A48" s="36">
        <v>42</v>
      </c>
      <c r="B48" s="53" t="s">
        <v>526</v>
      </c>
      <c r="C48" s="39" t="s">
        <v>248</v>
      </c>
      <c r="D48" s="154" t="s">
        <v>249</v>
      </c>
      <c r="E48" s="111" t="s">
        <v>154</v>
      </c>
      <c r="F48" s="103">
        <v>530</v>
      </c>
      <c r="G48" s="79" t="s">
        <v>132</v>
      </c>
      <c r="H48" s="44" t="s">
        <v>84</v>
      </c>
      <c r="I48" s="41">
        <v>1</v>
      </c>
      <c r="J48" s="52"/>
      <c r="K48" s="138"/>
      <c r="L48" s="137">
        <v>175000</v>
      </c>
      <c r="M48" s="137">
        <v>169895.8</v>
      </c>
      <c r="N48" s="137">
        <v>175000</v>
      </c>
      <c r="O48" s="137">
        <f t="shared" si="6"/>
        <v>169895.8</v>
      </c>
      <c r="P48" s="138">
        <v>2552.1</v>
      </c>
      <c r="Q48" s="138">
        <v>172447.9</v>
      </c>
      <c r="R48" s="145">
        <v>169895.1</v>
      </c>
      <c r="S48" s="138">
        <f t="shared" si="5"/>
        <v>97.082914285714281</v>
      </c>
      <c r="T48" s="264"/>
      <c r="U48" s="228"/>
      <c r="V48" s="70"/>
      <c r="W48" s="60"/>
      <c r="X48" s="59"/>
      <c r="Y48" s="60"/>
      <c r="Z48" s="59"/>
      <c r="AA48" s="122"/>
      <c r="AB48" s="60"/>
      <c r="AC48" s="60"/>
      <c r="AD48" s="60"/>
      <c r="AE48" s="59">
        <v>1</v>
      </c>
      <c r="AF48" s="59">
        <v>130</v>
      </c>
      <c r="AG48" s="63" t="s">
        <v>290</v>
      </c>
      <c r="AH48" s="120" t="s">
        <v>398</v>
      </c>
      <c r="AI48" s="251" t="s">
        <v>465</v>
      </c>
      <c r="AJ48" s="251" t="s">
        <v>481</v>
      </c>
      <c r="AK48" s="61"/>
      <c r="AM48" s="314"/>
      <c r="AN48" s="314"/>
      <c r="AO48" s="314"/>
      <c r="AP48" s="314"/>
      <c r="AQ48" s="314"/>
      <c r="AR48" s="314"/>
      <c r="AS48" s="314"/>
    </row>
    <row r="49" spans="1:45" s="35" customFormat="1" ht="44.25" hidden="1" customHeight="1" x14ac:dyDescent="0.2">
      <c r="A49" s="36">
        <v>43</v>
      </c>
      <c r="B49" s="54" t="s">
        <v>533</v>
      </c>
      <c r="C49" s="39" t="s">
        <v>250</v>
      </c>
      <c r="D49" s="154" t="s">
        <v>251</v>
      </c>
      <c r="E49" s="111" t="s">
        <v>252</v>
      </c>
      <c r="F49" s="103">
        <v>497</v>
      </c>
      <c r="G49" s="79" t="s">
        <v>132</v>
      </c>
      <c r="H49" s="40" t="s">
        <v>82</v>
      </c>
      <c r="I49" s="41">
        <v>1</v>
      </c>
      <c r="J49" s="52"/>
      <c r="K49" s="138"/>
      <c r="L49" s="138">
        <v>199043.38</v>
      </c>
      <c r="M49" s="137">
        <v>193246</v>
      </c>
      <c r="N49" s="137">
        <v>200000</v>
      </c>
      <c r="O49" s="137">
        <f t="shared" si="6"/>
        <v>193246</v>
      </c>
      <c r="P49" s="138">
        <v>2898.69</v>
      </c>
      <c r="Q49" s="138">
        <v>196144.69</v>
      </c>
      <c r="R49" s="145">
        <v>193246</v>
      </c>
      <c r="S49" s="138">
        <f t="shared" si="5"/>
        <v>97.087378640776706</v>
      </c>
      <c r="T49" s="264"/>
      <c r="U49" s="228"/>
      <c r="V49" s="59"/>
      <c r="W49" s="60"/>
      <c r="X49" s="59"/>
      <c r="Y49" s="60"/>
      <c r="Z49" s="60"/>
      <c r="AA49" s="59"/>
      <c r="AB49" s="60"/>
      <c r="AC49" s="60"/>
      <c r="AD49" s="60"/>
      <c r="AE49" s="59">
        <v>1</v>
      </c>
      <c r="AF49" s="59">
        <v>180</v>
      </c>
      <c r="AG49" s="59" t="s">
        <v>286</v>
      </c>
      <c r="AH49" s="131" t="s">
        <v>396</v>
      </c>
      <c r="AI49" s="251" t="s">
        <v>484</v>
      </c>
      <c r="AJ49" s="251" t="s">
        <v>487</v>
      </c>
      <c r="AK49" s="61"/>
      <c r="AM49" s="314"/>
      <c r="AN49" s="314"/>
      <c r="AO49" s="314"/>
      <c r="AP49" s="314"/>
      <c r="AQ49" s="314"/>
      <c r="AR49" s="314"/>
      <c r="AS49" s="314"/>
    </row>
    <row r="50" spans="1:45" s="35" customFormat="1" ht="43.5" hidden="1" customHeight="1" x14ac:dyDescent="0.2">
      <c r="A50" s="36">
        <v>44</v>
      </c>
      <c r="B50" s="54" t="s">
        <v>533</v>
      </c>
      <c r="C50" s="39" t="s">
        <v>253</v>
      </c>
      <c r="D50" s="154" t="s">
        <v>254</v>
      </c>
      <c r="E50" s="111" t="s">
        <v>252</v>
      </c>
      <c r="F50" s="103">
        <v>497</v>
      </c>
      <c r="G50" s="79" t="s">
        <v>132</v>
      </c>
      <c r="H50" s="44" t="s">
        <v>84</v>
      </c>
      <c r="I50" s="41">
        <v>1</v>
      </c>
      <c r="J50" s="52"/>
      <c r="K50" s="113"/>
      <c r="L50" s="138">
        <v>200000</v>
      </c>
      <c r="M50" s="137">
        <f>197086.15-2913.85</f>
        <v>194172.3</v>
      </c>
      <c r="N50" s="137">
        <v>200000</v>
      </c>
      <c r="O50" s="137">
        <f t="shared" si="6"/>
        <v>194172.3</v>
      </c>
      <c r="P50" s="138">
        <v>2913.85</v>
      </c>
      <c r="Q50" s="138">
        <v>197086.15</v>
      </c>
      <c r="R50" s="145">
        <v>154765.16</v>
      </c>
      <c r="S50" s="138">
        <f t="shared" si="5"/>
        <v>77.382580000000004</v>
      </c>
      <c r="T50" s="264"/>
      <c r="U50" s="228"/>
      <c r="V50" s="116"/>
      <c r="W50" s="60"/>
      <c r="X50" s="60"/>
      <c r="Y50" s="70"/>
      <c r="Z50" s="59"/>
      <c r="AA50" s="122"/>
      <c r="AB50" s="59"/>
      <c r="AC50" s="122"/>
      <c r="AD50" s="60"/>
      <c r="AE50" s="59">
        <v>1</v>
      </c>
      <c r="AF50" s="59">
        <v>400</v>
      </c>
      <c r="AG50" s="59" t="s">
        <v>290</v>
      </c>
      <c r="AH50" s="120" t="s">
        <v>345</v>
      </c>
      <c r="AI50" s="251" t="s">
        <v>677</v>
      </c>
      <c r="AJ50" s="251" t="s">
        <v>504</v>
      </c>
      <c r="AK50" s="61"/>
      <c r="AM50" s="314"/>
      <c r="AN50" s="314"/>
      <c r="AO50" s="314"/>
      <c r="AP50" s="314"/>
      <c r="AQ50" s="314"/>
      <c r="AR50" s="314"/>
      <c r="AS50" s="314"/>
    </row>
    <row r="51" spans="1:45" s="35" customFormat="1" ht="37.5" hidden="1" customHeight="1" x14ac:dyDescent="0.2">
      <c r="A51" s="36">
        <v>45</v>
      </c>
      <c r="B51" s="54" t="s">
        <v>533</v>
      </c>
      <c r="C51" s="39" t="s">
        <v>255</v>
      </c>
      <c r="D51" s="154" t="s">
        <v>459</v>
      </c>
      <c r="E51" s="111" t="s">
        <v>146</v>
      </c>
      <c r="F51" s="103" t="s">
        <v>147</v>
      </c>
      <c r="G51" s="79" t="s">
        <v>132</v>
      </c>
      <c r="H51" s="40" t="s">
        <v>78</v>
      </c>
      <c r="I51" s="41">
        <v>1</v>
      </c>
      <c r="J51" s="52"/>
      <c r="K51" s="143"/>
      <c r="L51" s="138">
        <v>99190.24</v>
      </c>
      <c r="M51" s="137">
        <f>Q51-P51</f>
        <v>96301.2</v>
      </c>
      <c r="N51" s="137">
        <v>100000</v>
      </c>
      <c r="O51" s="137">
        <f t="shared" si="6"/>
        <v>96301.2</v>
      </c>
      <c r="P51" s="138">
        <v>1444.52</v>
      </c>
      <c r="Q51" s="138">
        <v>97745.72</v>
      </c>
      <c r="R51" s="145">
        <v>96301.2</v>
      </c>
      <c r="S51" s="138">
        <f t="shared" si="5"/>
        <v>97.087374725577831</v>
      </c>
      <c r="T51" s="264"/>
      <c r="U51" s="228"/>
      <c r="V51" s="59"/>
      <c r="W51" s="60"/>
      <c r="X51" s="116"/>
      <c r="Y51" s="59"/>
      <c r="Z51" s="59"/>
      <c r="AA51" s="59"/>
      <c r="AC51" s="60"/>
      <c r="AD51" s="60"/>
      <c r="AE51" s="59">
        <v>1</v>
      </c>
      <c r="AF51" s="55">
        <v>250</v>
      </c>
      <c r="AG51" s="59" t="s">
        <v>286</v>
      </c>
      <c r="AH51" s="120" t="s">
        <v>406</v>
      </c>
      <c r="AI51" s="250" t="s">
        <v>479</v>
      </c>
      <c r="AJ51" s="251" t="s">
        <v>678</v>
      </c>
      <c r="AK51" s="61"/>
      <c r="AM51" s="314"/>
      <c r="AN51" s="314"/>
      <c r="AO51" s="314"/>
      <c r="AP51" s="314"/>
      <c r="AQ51" s="314"/>
      <c r="AR51" s="314"/>
      <c r="AS51" s="314"/>
    </row>
    <row r="52" spans="1:45" s="35" customFormat="1" ht="36" customHeight="1" x14ac:dyDescent="0.2">
      <c r="A52" s="36">
        <v>46</v>
      </c>
      <c r="B52" s="54" t="s">
        <v>533</v>
      </c>
      <c r="C52" s="39" t="s">
        <v>256</v>
      </c>
      <c r="D52" s="154" t="s">
        <v>257</v>
      </c>
      <c r="E52" s="111" t="s">
        <v>209</v>
      </c>
      <c r="F52" s="103" t="s">
        <v>210</v>
      </c>
      <c r="G52" s="79" t="s">
        <v>132</v>
      </c>
      <c r="H52" s="40"/>
      <c r="I52" s="41"/>
      <c r="J52" s="52"/>
      <c r="K52" s="138"/>
      <c r="L52" s="148"/>
      <c r="M52" s="137"/>
      <c r="N52" s="137">
        <v>250000</v>
      </c>
      <c r="O52" s="137"/>
      <c r="P52" s="138"/>
      <c r="Q52" s="138"/>
      <c r="R52" s="145"/>
      <c r="S52" s="138"/>
      <c r="T52" s="261"/>
      <c r="U52" s="233"/>
      <c r="V52" s="59"/>
      <c r="W52" s="60"/>
      <c r="X52" s="59"/>
      <c r="Z52" s="60"/>
      <c r="AA52" s="59"/>
      <c r="AB52" s="60"/>
      <c r="AC52" s="60"/>
      <c r="AD52" s="60"/>
      <c r="AE52" s="59"/>
      <c r="AF52" s="59"/>
      <c r="AG52" s="59"/>
      <c r="AH52" s="120"/>
      <c r="AI52" s="251"/>
      <c r="AJ52" s="251"/>
      <c r="AK52" s="61"/>
      <c r="AM52" s="314"/>
      <c r="AN52" s="314"/>
      <c r="AO52" s="314"/>
      <c r="AP52" s="314"/>
      <c r="AQ52" s="314"/>
      <c r="AR52" s="314"/>
      <c r="AS52" s="314"/>
    </row>
    <row r="53" spans="1:45" s="35" customFormat="1" ht="37.5" customHeight="1" x14ac:dyDescent="0.2">
      <c r="A53" s="36">
        <v>47</v>
      </c>
      <c r="B53" s="67" t="s">
        <v>534</v>
      </c>
      <c r="C53" s="67" t="s">
        <v>258</v>
      </c>
      <c r="D53" s="158" t="s">
        <v>259</v>
      </c>
      <c r="E53" s="102" t="s">
        <v>260</v>
      </c>
      <c r="F53" s="105">
        <v>530</v>
      </c>
      <c r="G53" s="79" t="s">
        <v>132</v>
      </c>
      <c r="H53" s="40"/>
      <c r="I53" s="77"/>
      <c r="J53" s="77"/>
      <c r="K53" s="136"/>
      <c r="L53" s="138"/>
      <c r="M53" s="137"/>
      <c r="N53" s="136">
        <v>200000</v>
      </c>
      <c r="O53" s="137"/>
      <c r="P53" s="136"/>
      <c r="Q53" s="136"/>
      <c r="R53" s="145"/>
      <c r="S53" s="138"/>
      <c r="T53" s="261"/>
      <c r="U53" s="233"/>
      <c r="V53" s="59"/>
      <c r="W53" s="60"/>
      <c r="X53" s="59"/>
      <c r="Y53" s="60"/>
      <c r="Z53" s="59"/>
      <c r="AA53" s="60"/>
      <c r="AB53" s="60"/>
      <c r="AC53" s="60"/>
      <c r="AD53" s="60"/>
      <c r="AE53" s="59"/>
      <c r="AF53" s="55"/>
      <c r="AG53" s="55"/>
      <c r="AH53" s="120"/>
      <c r="AI53" s="251"/>
      <c r="AJ53" s="251"/>
      <c r="AK53" s="61"/>
      <c r="AM53" s="314"/>
      <c r="AN53" s="314"/>
      <c r="AO53" s="314"/>
      <c r="AP53" s="314"/>
      <c r="AQ53" s="314"/>
      <c r="AR53" s="314"/>
      <c r="AS53" s="314"/>
    </row>
    <row r="54" spans="1:45" s="35" customFormat="1" ht="44.25" hidden="1" customHeight="1" x14ac:dyDescent="0.2">
      <c r="A54" s="36">
        <v>48</v>
      </c>
      <c r="B54" s="38" t="s">
        <v>81</v>
      </c>
      <c r="C54" s="67" t="s">
        <v>416</v>
      </c>
      <c r="D54" s="159" t="s">
        <v>413</v>
      </c>
      <c r="E54" s="106"/>
      <c r="F54" s="107"/>
      <c r="G54" s="79" t="s">
        <v>132</v>
      </c>
      <c r="H54" s="57" t="s">
        <v>123</v>
      </c>
      <c r="I54" s="298"/>
      <c r="J54" s="299">
        <v>1</v>
      </c>
      <c r="K54" s="141"/>
      <c r="L54" s="136">
        <v>100000</v>
      </c>
      <c r="M54" s="144"/>
      <c r="N54" s="136">
        <v>100000</v>
      </c>
      <c r="O54" s="136">
        <v>100000</v>
      </c>
      <c r="P54" s="141"/>
      <c r="Q54" s="136">
        <v>100000</v>
      </c>
      <c r="R54" s="136">
        <v>100000</v>
      </c>
      <c r="S54" s="138">
        <f t="shared" si="5"/>
        <v>100</v>
      </c>
      <c r="T54" s="266"/>
      <c r="U54" s="230"/>
      <c r="V54" s="59"/>
      <c r="W54" s="59"/>
      <c r="X54" s="59"/>
      <c r="Y54" s="59"/>
      <c r="Z54" s="59"/>
      <c r="AA54" s="59"/>
      <c r="AB54" s="122"/>
      <c r="AC54" s="59"/>
      <c r="AD54" s="122"/>
      <c r="AE54" s="59">
        <v>1</v>
      </c>
      <c r="AF54" s="57">
        <v>50</v>
      </c>
      <c r="AG54" s="55" t="s">
        <v>286</v>
      </c>
      <c r="AH54" s="221"/>
      <c r="AI54" s="251"/>
      <c r="AJ54" s="251"/>
      <c r="AK54" s="60"/>
      <c r="AM54" s="314"/>
      <c r="AN54" s="314"/>
      <c r="AO54" s="314"/>
      <c r="AP54" s="314"/>
      <c r="AQ54" s="314"/>
      <c r="AR54" s="314"/>
      <c r="AS54" s="314"/>
    </row>
    <row r="55" spans="1:45" s="35" customFormat="1" ht="44.25" hidden="1" customHeight="1" x14ac:dyDescent="0.2">
      <c r="A55" s="36">
        <v>49</v>
      </c>
      <c r="B55" s="38" t="s">
        <v>81</v>
      </c>
      <c r="C55" s="67" t="s">
        <v>370</v>
      </c>
      <c r="D55" s="159" t="s">
        <v>414</v>
      </c>
      <c r="E55" s="106"/>
      <c r="F55" s="107"/>
      <c r="G55" s="79" t="s">
        <v>132</v>
      </c>
      <c r="H55" s="57" t="s">
        <v>123</v>
      </c>
      <c r="I55" s="298"/>
      <c r="J55" s="299">
        <v>1</v>
      </c>
      <c r="K55" s="141"/>
      <c r="L55" s="136">
        <v>100000</v>
      </c>
      <c r="M55" s="144"/>
      <c r="N55" s="136">
        <v>100000</v>
      </c>
      <c r="O55" s="136">
        <v>100000</v>
      </c>
      <c r="P55" s="141"/>
      <c r="Q55" s="136">
        <v>100000</v>
      </c>
      <c r="R55" s="136">
        <v>100000</v>
      </c>
      <c r="S55" s="138">
        <f t="shared" si="5"/>
        <v>100</v>
      </c>
      <c r="T55" s="267"/>
      <c r="U55" s="231"/>
      <c r="V55" s="78"/>
      <c r="W55" s="78"/>
      <c r="X55" s="78"/>
      <c r="Y55" s="78"/>
      <c r="Z55" s="78"/>
      <c r="AA55" s="78"/>
      <c r="AB55" s="122"/>
      <c r="AC55" s="78"/>
      <c r="AD55" s="122"/>
      <c r="AE55" s="78">
        <v>1</v>
      </c>
      <c r="AF55" s="57">
        <v>50</v>
      </c>
      <c r="AG55" s="55" t="s">
        <v>286</v>
      </c>
      <c r="AH55" s="222"/>
      <c r="AI55" s="255"/>
      <c r="AJ55" s="255"/>
      <c r="AK55" s="65"/>
      <c r="AM55" s="314"/>
      <c r="AN55" s="314"/>
      <c r="AO55" s="314"/>
      <c r="AP55" s="314"/>
      <c r="AQ55" s="314"/>
      <c r="AR55" s="314"/>
      <c r="AS55" s="314"/>
    </row>
    <row r="56" spans="1:45" s="35" customFormat="1" ht="57.75" hidden="1" customHeight="1" x14ac:dyDescent="0.2">
      <c r="A56" s="36">
        <v>50</v>
      </c>
      <c r="B56" s="38" t="s">
        <v>81</v>
      </c>
      <c r="C56" s="67" t="s">
        <v>369</v>
      </c>
      <c r="D56" s="159" t="s">
        <v>415</v>
      </c>
      <c r="E56" s="106"/>
      <c r="F56" s="107"/>
      <c r="G56" s="79" t="s">
        <v>132</v>
      </c>
      <c r="H56" s="57" t="s">
        <v>123</v>
      </c>
      <c r="I56" s="298"/>
      <c r="J56" s="299">
        <v>1</v>
      </c>
      <c r="K56" s="141"/>
      <c r="L56" s="136">
        <v>100000</v>
      </c>
      <c r="M56" s="144"/>
      <c r="N56" s="136">
        <v>100000</v>
      </c>
      <c r="O56" s="136">
        <v>100000</v>
      </c>
      <c r="P56" s="141"/>
      <c r="Q56" s="136">
        <v>100000</v>
      </c>
      <c r="R56" s="136">
        <v>100000</v>
      </c>
      <c r="S56" s="138">
        <f t="shared" si="5"/>
        <v>100</v>
      </c>
      <c r="T56" s="267"/>
      <c r="U56" s="231"/>
      <c r="V56" s="59"/>
      <c r="W56" s="59"/>
      <c r="X56" s="59"/>
      <c r="Y56" s="78"/>
      <c r="Z56" s="78"/>
      <c r="AA56" s="78"/>
      <c r="AC56" s="78"/>
      <c r="AD56" s="78"/>
      <c r="AE56" s="78">
        <v>1</v>
      </c>
      <c r="AF56" s="57">
        <v>50</v>
      </c>
      <c r="AG56" s="55" t="s">
        <v>286</v>
      </c>
      <c r="AH56" s="222"/>
      <c r="AI56" s="255"/>
      <c r="AJ56" s="255"/>
      <c r="AK56" s="65"/>
      <c r="AM56" s="314"/>
      <c r="AN56" s="314"/>
      <c r="AO56" s="314"/>
      <c r="AP56" s="314"/>
      <c r="AQ56" s="314"/>
      <c r="AR56" s="314"/>
      <c r="AS56" s="314"/>
    </row>
    <row r="57" spans="1:45" s="35" customFormat="1" ht="36.75" hidden="1" customHeight="1" x14ac:dyDescent="0.2">
      <c r="A57" s="36">
        <v>51</v>
      </c>
      <c r="B57" s="58" t="s">
        <v>535</v>
      </c>
      <c r="C57" s="129" t="s">
        <v>368</v>
      </c>
      <c r="D57" s="360" t="s">
        <v>417</v>
      </c>
      <c r="E57" s="108" t="s">
        <v>261</v>
      </c>
      <c r="F57" s="79">
        <v>524</v>
      </c>
      <c r="G57" s="79" t="s">
        <v>132</v>
      </c>
      <c r="H57" s="55" t="s">
        <v>78</v>
      </c>
      <c r="I57" s="77"/>
      <c r="J57" s="77">
        <v>1</v>
      </c>
      <c r="K57" s="150"/>
      <c r="L57" s="138">
        <v>24500</v>
      </c>
      <c r="M57" s="144"/>
      <c r="N57" s="136">
        <v>30000</v>
      </c>
      <c r="O57" s="137">
        <f t="shared" ref="O57:O101" si="7">Q57-P57</f>
        <v>30000</v>
      </c>
      <c r="P57" s="151"/>
      <c r="Q57" s="151">
        <v>30000</v>
      </c>
      <c r="R57" s="138">
        <v>24500</v>
      </c>
      <c r="S57" s="138">
        <f t="shared" si="5"/>
        <v>100</v>
      </c>
      <c r="T57" s="268" t="s">
        <v>422</v>
      </c>
      <c r="U57" s="231"/>
      <c r="V57" s="70"/>
      <c r="W57" s="78"/>
      <c r="X57" s="78"/>
      <c r="Y57" s="78"/>
      <c r="Z57" s="78"/>
      <c r="AA57" s="59"/>
      <c r="AB57" s="59"/>
      <c r="AC57" s="122"/>
      <c r="AD57" s="190"/>
      <c r="AE57" s="78">
        <v>1</v>
      </c>
      <c r="AF57" s="72">
        <f>250</f>
        <v>250</v>
      </c>
      <c r="AG57" s="55" t="s">
        <v>286</v>
      </c>
      <c r="AH57" s="223" t="s">
        <v>421</v>
      </c>
      <c r="AI57" s="255" t="s">
        <v>466</v>
      </c>
      <c r="AJ57" s="255" t="s">
        <v>549</v>
      </c>
      <c r="AK57" s="65"/>
      <c r="AM57" s="314"/>
      <c r="AN57" s="314"/>
      <c r="AO57" s="314"/>
      <c r="AP57" s="314"/>
      <c r="AQ57" s="314"/>
      <c r="AR57" s="314"/>
      <c r="AS57" s="314"/>
    </row>
    <row r="58" spans="1:45" s="286" customFormat="1" ht="45" hidden="1" customHeight="1" x14ac:dyDescent="0.2">
      <c r="A58" s="36">
        <v>52</v>
      </c>
      <c r="B58" s="38" t="s">
        <v>536</v>
      </c>
      <c r="C58" s="130" t="s">
        <v>364</v>
      </c>
      <c r="D58" s="336" t="s">
        <v>262</v>
      </c>
      <c r="E58" s="79" t="s">
        <v>158</v>
      </c>
      <c r="F58" s="79">
        <v>524</v>
      </c>
      <c r="G58" s="79" t="s">
        <v>132</v>
      </c>
      <c r="H58" s="77" t="s">
        <v>78</v>
      </c>
      <c r="I58" s="275"/>
      <c r="J58" s="77">
        <v>1</v>
      </c>
      <c r="K58" s="146">
        <v>99880</v>
      </c>
      <c r="L58" s="310">
        <f>K58-8071.6</f>
        <v>91808.4</v>
      </c>
      <c r="M58" s="144"/>
      <c r="N58" s="276">
        <v>100000</v>
      </c>
      <c r="O58" s="276">
        <v>100000</v>
      </c>
      <c r="P58" s="197"/>
      <c r="Q58" s="276">
        <v>100000</v>
      </c>
      <c r="R58" s="145">
        <v>99880</v>
      </c>
      <c r="S58" s="138">
        <f>R58/K58*100</f>
        <v>100</v>
      </c>
      <c r="T58" s="277" t="s">
        <v>356</v>
      </c>
      <c r="U58" s="278"/>
      <c r="V58" s="279"/>
      <c r="W58" s="77"/>
      <c r="X58" s="280"/>
      <c r="Y58" s="281"/>
      <c r="Z58" s="281"/>
      <c r="AB58" s="281"/>
      <c r="AC58" s="281"/>
      <c r="AD58" s="281"/>
      <c r="AE58" s="281">
        <v>1</v>
      </c>
      <c r="AF58" s="282">
        <v>120</v>
      </c>
      <c r="AG58" s="77" t="s">
        <v>286</v>
      </c>
      <c r="AH58" s="283" t="s">
        <v>559</v>
      </c>
      <c r="AI58" s="284" t="s">
        <v>560</v>
      </c>
      <c r="AJ58" s="284" t="s">
        <v>560</v>
      </c>
      <c r="AK58" s="285"/>
      <c r="AM58" s="315"/>
      <c r="AN58" s="315"/>
      <c r="AO58" s="315"/>
      <c r="AP58" s="315"/>
      <c r="AQ58" s="315"/>
      <c r="AR58" s="315"/>
      <c r="AS58" s="315"/>
    </row>
    <row r="59" spans="1:45" s="35" customFormat="1" ht="33.75" hidden="1" customHeight="1" x14ac:dyDescent="0.3">
      <c r="A59" s="36">
        <v>53</v>
      </c>
      <c r="B59" s="38" t="s">
        <v>536</v>
      </c>
      <c r="C59" s="129" t="s">
        <v>365</v>
      </c>
      <c r="D59" s="336" t="s">
        <v>332</v>
      </c>
      <c r="E59" s="79" t="s">
        <v>158</v>
      </c>
      <c r="F59" s="79">
        <v>524</v>
      </c>
      <c r="G59" s="79" t="s">
        <v>132</v>
      </c>
      <c r="H59" s="55" t="s">
        <v>82</v>
      </c>
      <c r="I59" s="77">
        <v>1</v>
      </c>
      <c r="J59" s="275"/>
      <c r="K59" s="113"/>
      <c r="L59" s="152">
        <v>424668.9</v>
      </c>
      <c r="M59" s="137">
        <v>412299.9</v>
      </c>
      <c r="N59" s="136">
        <v>425000</v>
      </c>
      <c r="O59" s="137">
        <f t="shared" si="7"/>
        <v>412299.9</v>
      </c>
      <c r="P59" s="138">
        <v>6184.5</v>
      </c>
      <c r="Q59" s="138">
        <v>418484.4</v>
      </c>
      <c r="R59" s="145">
        <v>412299.9</v>
      </c>
      <c r="S59" s="138">
        <f t="shared" si="5"/>
        <v>97.087377954919702</v>
      </c>
      <c r="T59" s="269"/>
      <c r="U59" s="232"/>
      <c r="V59" s="70"/>
      <c r="X59" s="101"/>
      <c r="Y59" s="59"/>
      <c r="Z59" s="59"/>
      <c r="AA59" s="59"/>
      <c r="AB59" s="59"/>
      <c r="AC59" s="59"/>
      <c r="AD59" s="61"/>
      <c r="AE59" s="281">
        <v>1</v>
      </c>
      <c r="AF59" s="59">
        <v>2000</v>
      </c>
      <c r="AG59" s="55" t="s">
        <v>286</v>
      </c>
      <c r="AH59" s="121" t="s">
        <v>425</v>
      </c>
      <c r="AI59" s="256" t="s">
        <v>493</v>
      </c>
      <c r="AJ59" s="256" t="s">
        <v>696</v>
      </c>
      <c r="AK59" s="28"/>
      <c r="AM59" s="314"/>
      <c r="AN59" s="314"/>
      <c r="AO59" s="314"/>
      <c r="AP59" s="314"/>
      <c r="AQ59" s="314"/>
      <c r="AR59" s="314"/>
      <c r="AS59" s="314"/>
    </row>
    <row r="60" spans="1:45" s="35" customFormat="1" ht="47.25" customHeight="1" x14ac:dyDescent="0.3">
      <c r="A60" s="36">
        <v>54</v>
      </c>
      <c r="B60" s="38" t="s">
        <v>536</v>
      </c>
      <c r="C60" s="130" t="s">
        <v>366</v>
      </c>
      <c r="D60" s="154" t="s">
        <v>344</v>
      </c>
      <c r="E60" s="79" t="s">
        <v>236</v>
      </c>
      <c r="F60" s="79"/>
      <c r="G60" s="79" t="s">
        <v>132</v>
      </c>
      <c r="H60" s="40"/>
      <c r="I60" s="77"/>
      <c r="J60" s="275"/>
      <c r="K60" s="113"/>
      <c r="L60" s="138"/>
      <c r="M60" s="137"/>
      <c r="N60" s="136">
        <v>150000</v>
      </c>
      <c r="O60" s="137"/>
      <c r="P60" s="138"/>
      <c r="Q60" s="138"/>
      <c r="R60" s="145"/>
      <c r="S60" s="138"/>
      <c r="T60" s="261"/>
      <c r="U60" s="233"/>
      <c r="W60" s="59"/>
      <c r="X60" s="61"/>
      <c r="Y60" s="61"/>
      <c r="Z60" s="61"/>
      <c r="AB60" s="59"/>
      <c r="AC60" s="61"/>
      <c r="AD60" s="61"/>
      <c r="AE60" s="281"/>
      <c r="AF60" s="59"/>
      <c r="AG60" s="55"/>
      <c r="AH60" s="121"/>
      <c r="AI60" s="256"/>
      <c r="AJ60" s="256"/>
      <c r="AK60" s="28"/>
      <c r="AL60" s="35" t="s">
        <v>697</v>
      </c>
      <c r="AM60" s="314"/>
      <c r="AN60" s="314"/>
      <c r="AO60" s="314"/>
      <c r="AP60" s="314"/>
      <c r="AQ60" s="314"/>
      <c r="AR60" s="314"/>
      <c r="AS60" s="314"/>
    </row>
    <row r="61" spans="1:45" s="35" customFormat="1" ht="36" hidden="1" customHeight="1" x14ac:dyDescent="0.3">
      <c r="A61" s="36">
        <v>55</v>
      </c>
      <c r="B61" s="38" t="s">
        <v>536</v>
      </c>
      <c r="C61" s="129" t="s">
        <v>367</v>
      </c>
      <c r="D61" s="336" t="s">
        <v>331</v>
      </c>
      <c r="E61" s="79" t="s">
        <v>221</v>
      </c>
      <c r="F61" s="79" t="s">
        <v>222</v>
      </c>
      <c r="G61" s="79" t="s">
        <v>132</v>
      </c>
      <c r="H61" s="55" t="s">
        <v>82</v>
      </c>
      <c r="I61" s="77">
        <v>1</v>
      </c>
      <c r="J61" s="275"/>
      <c r="K61" s="113"/>
      <c r="L61" s="136">
        <v>400000</v>
      </c>
      <c r="M61" s="137">
        <v>388340.56</v>
      </c>
      <c r="N61" s="136">
        <v>400000</v>
      </c>
      <c r="O61" s="137">
        <f t="shared" si="7"/>
        <v>388340.56000000006</v>
      </c>
      <c r="P61" s="138">
        <v>5829.72</v>
      </c>
      <c r="Q61" s="152">
        <v>394170.28</v>
      </c>
      <c r="R61" s="145">
        <v>388340.56</v>
      </c>
      <c r="S61" s="138">
        <f t="shared" si="5"/>
        <v>97.08514000000001</v>
      </c>
      <c r="T61" s="269"/>
      <c r="U61" s="232"/>
      <c r="V61" s="59"/>
      <c r="W61" s="59"/>
      <c r="X61" s="59"/>
      <c r="Y61" s="61"/>
      <c r="Z61" s="61"/>
      <c r="AA61" s="59"/>
      <c r="AB61" s="61"/>
      <c r="AC61" s="61"/>
      <c r="AD61" s="61"/>
      <c r="AE61" s="59">
        <v>1</v>
      </c>
      <c r="AF61" s="59">
        <v>664</v>
      </c>
      <c r="AG61" s="55" t="s">
        <v>290</v>
      </c>
      <c r="AH61" s="121" t="s">
        <v>460</v>
      </c>
      <c r="AI61" s="256" t="s">
        <v>564</v>
      </c>
      <c r="AJ61" s="256" t="s">
        <v>699</v>
      </c>
      <c r="AK61" s="28"/>
      <c r="AM61" s="314"/>
      <c r="AN61" s="314"/>
      <c r="AO61" s="314"/>
      <c r="AP61" s="314"/>
      <c r="AQ61" s="314"/>
      <c r="AR61" s="314"/>
      <c r="AS61" s="314"/>
    </row>
    <row r="62" spans="1:45" s="35" customFormat="1" ht="44.25" customHeight="1" x14ac:dyDescent="0.3">
      <c r="A62" s="36">
        <v>56</v>
      </c>
      <c r="B62" s="38" t="s">
        <v>536</v>
      </c>
      <c r="C62" s="129" t="s">
        <v>393</v>
      </c>
      <c r="D62" s="361" t="s">
        <v>264</v>
      </c>
      <c r="E62" s="79" t="s">
        <v>193</v>
      </c>
      <c r="F62" s="79">
        <v>496</v>
      </c>
      <c r="G62" s="79" t="s">
        <v>132</v>
      </c>
      <c r="H62" s="55"/>
      <c r="I62" s="77"/>
      <c r="J62" s="275"/>
      <c r="K62" s="113"/>
      <c r="L62" s="138"/>
      <c r="M62" s="137"/>
      <c r="N62" s="136">
        <v>400000</v>
      </c>
      <c r="O62" s="137"/>
      <c r="P62" s="138"/>
      <c r="Q62" s="138"/>
      <c r="R62" s="145"/>
      <c r="S62" s="138"/>
      <c r="T62" s="261"/>
      <c r="U62" s="233"/>
      <c r="V62" s="59"/>
      <c r="W62" s="59"/>
      <c r="X62" s="59"/>
      <c r="Y62" s="59"/>
      <c r="Z62" s="59"/>
      <c r="AA62" s="59"/>
      <c r="AB62" s="122"/>
      <c r="AC62" s="59"/>
      <c r="AD62" s="59"/>
      <c r="AE62" s="59"/>
      <c r="AF62" s="59"/>
      <c r="AG62" s="55"/>
      <c r="AH62" s="121"/>
      <c r="AI62" s="256"/>
      <c r="AJ62" s="256"/>
      <c r="AK62" s="28"/>
      <c r="AM62" s="314"/>
      <c r="AN62" s="314"/>
      <c r="AO62" s="314"/>
      <c r="AP62" s="314"/>
      <c r="AQ62" s="314"/>
      <c r="AR62" s="314"/>
      <c r="AS62" s="314"/>
    </row>
    <row r="63" spans="1:45" s="35" customFormat="1" ht="44.25" hidden="1" customHeight="1" x14ac:dyDescent="0.3">
      <c r="A63" s="36">
        <v>57</v>
      </c>
      <c r="B63" s="38" t="s">
        <v>536</v>
      </c>
      <c r="C63" s="129" t="s">
        <v>394</v>
      </c>
      <c r="D63" s="361" t="s">
        <v>346</v>
      </c>
      <c r="E63" s="79" t="s">
        <v>193</v>
      </c>
      <c r="F63" s="79">
        <v>496</v>
      </c>
      <c r="G63" s="79" t="s">
        <v>132</v>
      </c>
      <c r="H63" s="55" t="s">
        <v>82</v>
      </c>
      <c r="I63" s="77">
        <v>1</v>
      </c>
      <c r="J63" s="275"/>
      <c r="K63" s="113"/>
      <c r="L63" s="138">
        <v>249916.32</v>
      </c>
      <c r="M63" s="137">
        <v>242637.2</v>
      </c>
      <c r="N63" s="136">
        <v>250000</v>
      </c>
      <c r="O63" s="137">
        <f t="shared" si="7"/>
        <v>242637.2</v>
      </c>
      <c r="P63" s="138">
        <v>3639.56</v>
      </c>
      <c r="Q63" s="138">
        <v>246276.76</v>
      </c>
      <c r="R63" s="145">
        <v>242312.5</v>
      </c>
      <c r="S63" s="138">
        <f t="shared" si="5"/>
        <v>96.957453598868611</v>
      </c>
      <c r="T63" s="261"/>
      <c r="U63" s="233"/>
      <c r="V63" s="59"/>
      <c r="W63" s="59"/>
      <c r="X63" s="59"/>
      <c r="Y63" s="59"/>
      <c r="Z63" s="59"/>
      <c r="AA63" s="59"/>
      <c r="AC63" s="59"/>
      <c r="AD63" s="59"/>
      <c r="AE63" s="59">
        <v>1</v>
      </c>
      <c r="AF63" s="59">
        <v>950</v>
      </c>
      <c r="AG63" s="55" t="s">
        <v>286</v>
      </c>
      <c r="AH63" s="121" t="s">
        <v>428</v>
      </c>
      <c r="AI63" s="256" t="s">
        <v>493</v>
      </c>
      <c r="AJ63" s="256" t="s">
        <v>700</v>
      </c>
      <c r="AK63" s="28"/>
      <c r="AM63" s="314"/>
      <c r="AN63" s="314"/>
      <c r="AO63" s="314"/>
      <c r="AP63" s="314"/>
      <c r="AQ63" s="314"/>
      <c r="AR63" s="314"/>
      <c r="AS63" s="314"/>
    </row>
    <row r="64" spans="1:45" s="394" customFormat="1" ht="35.25" hidden="1" customHeight="1" x14ac:dyDescent="0.35">
      <c r="A64" s="370">
        <v>58</v>
      </c>
      <c r="B64" s="371" t="s">
        <v>536</v>
      </c>
      <c r="C64" s="391" t="s">
        <v>391</v>
      </c>
      <c r="D64" s="373" t="s">
        <v>265</v>
      </c>
      <c r="E64" s="376" t="s">
        <v>347</v>
      </c>
      <c r="F64" s="376" t="s">
        <v>201</v>
      </c>
      <c r="G64" s="376" t="s">
        <v>132</v>
      </c>
      <c r="H64" s="377" t="s">
        <v>82</v>
      </c>
      <c r="I64" s="377">
        <v>1</v>
      </c>
      <c r="J64" s="387"/>
      <c r="K64" s="378"/>
      <c r="L64" s="381">
        <v>250000</v>
      </c>
      <c r="M64" s="380">
        <v>242500</v>
      </c>
      <c r="N64" s="381">
        <v>250000</v>
      </c>
      <c r="O64" s="380">
        <f t="shared" si="7"/>
        <v>242500</v>
      </c>
      <c r="P64" s="379">
        <v>3750</v>
      </c>
      <c r="Q64" s="379">
        <v>246250</v>
      </c>
      <c r="R64" s="392"/>
      <c r="S64" s="379">
        <f t="shared" si="5"/>
        <v>0</v>
      </c>
      <c r="T64" s="384"/>
      <c r="U64" s="385"/>
      <c r="V64" s="388"/>
      <c r="W64" s="388"/>
      <c r="X64" s="388"/>
      <c r="Y64" s="388"/>
      <c r="Z64" s="388"/>
      <c r="AA64" s="388"/>
      <c r="AB64" s="388"/>
      <c r="AC64" s="388"/>
      <c r="AD64" s="388"/>
      <c r="AE64" s="388"/>
      <c r="AF64" s="388">
        <v>50</v>
      </c>
      <c r="AG64" s="377" t="s">
        <v>296</v>
      </c>
      <c r="AH64" s="393" t="s">
        <v>544</v>
      </c>
      <c r="AI64" s="490" t="s">
        <v>687</v>
      </c>
      <c r="AJ64" s="491"/>
      <c r="AK64" s="492"/>
      <c r="AM64" s="395"/>
      <c r="AN64" s="395"/>
      <c r="AO64" s="395"/>
      <c r="AP64" s="395"/>
      <c r="AQ64" s="395"/>
      <c r="AR64" s="395"/>
      <c r="AS64" s="395"/>
    </row>
    <row r="65" spans="1:45" s="35" customFormat="1" ht="34.5" hidden="1" customHeight="1" x14ac:dyDescent="0.3">
      <c r="A65" s="36">
        <v>59</v>
      </c>
      <c r="B65" s="38" t="s">
        <v>536</v>
      </c>
      <c r="C65" s="129" t="s">
        <v>392</v>
      </c>
      <c r="D65" s="361" t="s">
        <v>266</v>
      </c>
      <c r="E65" s="111" t="s">
        <v>247</v>
      </c>
      <c r="F65" s="103" t="s">
        <v>131</v>
      </c>
      <c r="G65" s="79" t="s">
        <v>132</v>
      </c>
      <c r="H65" s="55" t="s">
        <v>82</v>
      </c>
      <c r="I65" s="77">
        <v>1</v>
      </c>
      <c r="J65" s="275"/>
      <c r="K65" s="113"/>
      <c r="L65" s="138">
        <v>249807.65</v>
      </c>
      <c r="M65" s="137">
        <v>242531.69</v>
      </c>
      <c r="N65" s="136">
        <v>250000</v>
      </c>
      <c r="O65" s="137">
        <f t="shared" si="7"/>
        <v>242531.69</v>
      </c>
      <c r="P65" s="138">
        <v>3637.98</v>
      </c>
      <c r="Q65" s="138">
        <v>246169.67</v>
      </c>
      <c r="R65" s="145">
        <v>193913.29</v>
      </c>
      <c r="S65" s="138">
        <f t="shared" si="5"/>
        <v>77.625040706319453</v>
      </c>
      <c r="T65" s="269"/>
      <c r="U65" s="232"/>
      <c r="V65" s="59"/>
      <c r="W65" s="59"/>
      <c r="X65" s="59"/>
      <c r="Y65" s="59"/>
      <c r="Z65" s="59"/>
      <c r="AA65" s="59"/>
      <c r="AB65" s="122"/>
      <c r="AC65" s="122"/>
      <c r="AD65" s="59"/>
      <c r="AE65" s="59">
        <v>1</v>
      </c>
      <c r="AF65" s="59">
        <v>200</v>
      </c>
      <c r="AG65" s="55" t="s">
        <v>286</v>
      </c>
      <c r="AH65" s="121" t="s">
        <v>302</v>
      </c>
      <c r="AI65" s="256" t="s">
        <v>553</v>
      </c>
      <c r="AJ65" s="256" t="s">
        <v>682</v>
      </c>
      <c r="AK65" s="28"/>
      <c r="AM65" s="314"/>
      <c r="AN65" s="314"/>
      <c r="AO65" s="314"/>
      <c r="AP65" s="314"/>
      <c r="AQ65" s="314"/>
      <c r="AR65" s="314"/>
      <c r="AS65" s="314"/>
    </row>
    <row r="66" spans="1:45" s="35" customFormat="1" ht="44.25" hidden="1" customHeight="1" x14ac:dyDescent="0.3">
      <c r="A66" s="36">
        <v>60</v>
      </c>
      <c r="B66" s="38" t="s">
        <v>536</v>
      </c>
      <c r="C66" s="129" t="s">
        <v>350</v>
      </c>
      <c r="D66" s="361" t="s">
        <v>498</v>
      </c>
      <c r="E66" s="111" t="s">
        <v>209</v>
      </c>
      <c r="F66" s="103" t="s">
        <v>210</v>
      </c>
      <c r="G66" s="79" t="s">
        <v>132</v>
      </c>
      <c r="H66" s="55" t="s">
        <v>78</v>
      </c>
      <c r="I66" s="275"/>
      <c r="J66" s="77">
        <v>1</v>
      </c>
      <c r="K66" s="138">
        <v>74658.600000000006</v>
      </c>
      <c r="L66" s="153">
        <f>74658.6-(95.52*76)</f>
        <v>67399.08</v>
      </c>
      <c r="M66" s="144"/>
      <c r="N66" s="136">
        <v>75000</v>
      </c>
      <c r="O66" s="137">
        <f t="shared" si="7"/>
        <v>75000</v>
      </c>
      <c r="P66" s="113"/>
      <c r="Q66" s="136">
        <v>75000</v>
      </c>
      <c r="R66" s="145">
        <v>74658.600000000006</v>
      </c>
      <c r="S66" s="138">
        <f>R66/K66*100</f>
        <v>100</v>
      </c>
      <c r="T66" s="270" t="s">
        <v>357</v>
      </c>
      <c r="U66" s="232"/>
      <c r="V66" s="70"/>
      <c r="W66" s="59"/>
      <c r="X66" s="61"/>
      <c r="Y66" s="61"/>
      <c r="Z66" s="61"/>
      <c r="AB66" s="61"/>
      <c r="AC66" s="61"/>
      <c r="AD66" s="61"/>
      <c r="AE66" s="59">
        <v>1</v>
      </c>
      <c r="AF66" s="59">
        <v>153</v>
      </c>
      <c r="AG66" s="55" t="s">
        <v>286</v>
      </c>
      <c r="AH66" s="121" t="s">
        <v>449</v>
      </c>
      <c r="AI66" s="256" t="s">
        <v>554</v>
      </c>
      <c r="AJ66" s="256" t="s">
        <v>555</v>
      </c>
      <c r="AK66" s="28"/>
      <c r="AM66" s="314"/>
      <c r="AN66" s="314"/>
      <c r="AO66" s="314"/>
      <c r="AP66" s="314"/>
      <c r="AQ66" s="314"/>
      <c r="AR66" s="314"/>
      <c r="AS66" s="314"/>
    </row>
    <row r="67" spans="1:45" s="35" customFormat="1" ht="44.25" hidden="1" customHeight="1" x14ac:dyDescent="0.3">
      <c r="A67" s="36">
        <v>61</v>
      </c>
      <c r="B67" s="38" t="s">
        <v>536</v>
      </c>
      <c r="C67" s="129" t="s">
        <v>349</v>
      </c>
      <c r="D67" s="361" t="s">
        <v>267</v>
      </c>
      <c r="E67" s="79" t="s">
        <v>158</v>
      </c>
      <c r="F67" s="79">
        <v>524</v>
      </c>
      <c r="G67" s="79" t="s">
        <v>132</v>
      </c>
      <c r="H67" s="55" t="s">
        <v>78</v>
      </c>
      <c r="I67" s="275"/>
      <c r="J67" s="77">
        <v>1</v>
      </c>
      <c r="K67" s="138">
        <v>149605.45000000001</v>
      </c>
      <c r="L67" s="138">
        <f>149605.45-(95.52*47)</f>
        <v>145116.01</v>
      </c>
      <c r="M67" s="144"/>
      <c r="N67" s="136">
        <v>150000</v>
      </c>
      <c r="O67" s="137">
        <f t="shared" si="7"/>
        <v>150000</v>
      </c>
      <c r="P67" s="113"/>
      <c r="Q67" s="136">
        <v>150000</v>
      </c>
      <c r="R67" s="145">
        <v>149605.45000000001</v>
      </c>
      <c r="S67" s="138">
        <f>R67/K67*100</f>
        <v>100</v>
      </c>
      <c r="T67" s="262" t="s">
        <v>456</v>
      </c>
      <c r="U67" s="232"/>
      <c r="V67" s="70"/>
      <c r="W67" s="59"/>
      <c r="X67" s="59"/>
      <c r="Y67" s="59"/>
      <c r="Z67" s="61"/>
      <c r="AA67" s="61"/>
      <c r="AB67" s="59"/>
      <c r="AC67" s="59"/>
      <c r="AE67" s="59">
        <v>1</v>
      </c>
      <c r="AF67" s="59">
        <v>150</v>
      </c>
      <c r="AG67" s="55" t="s">
        <v>286</v>
      </c>
      <c r="AH67" s="238" t="s">
        <v>455</v>
      </c>
      <c r="AI67" s="256" t="s">
        <v>516</v>
      </c>
      <c r="AJ67" s="256" t="s">
        <v>550</v>
      </c>
      <c r="AK67" s="28"/>
      <c r="AM67" s="314"/>
      <c r="AN67" s="314"/>
      <c r="AO67" s="314"/>
      <c r="AP67" s="314"/>
      <c r="AQ67" s="314"/>
      <c r="AR67" s="314"/>
      <c r="AS67" s="314"/>
    </row>
    <row r="68" spans="1:45" s="35" customFormat="1" ht="41.25" hidden="1" customHeight="1" x14ac:dyDescent="0.3">
      <c r="A68" s="36">
        <v>62</v>
      </c>
      <c r="B68" s="38" t="s">
        <v>536</v>
      </c>
      <c r="C68" s="129" t="s">
        <v>348</v>
      </c>
      <c r="D68" s="361" t="s">
        <v>268</v>
      </c>
      <c r="E68" s="110"/>
      <c r="F68" s="110"/>
      <c r="G68" s="79" t="s">
        <v>132</v>
      </c>
      <c r="H68" s="55" t="s">
        <v>123</v>
      </c>
      <c r="I68" s="297"/>
      <c r="J68" s="77">
        <v>1</v>
      </c>
      <c r="K68" s="113"/>
      <c r="L68" s="138">
        <v>100000</v>
      </c>
      <c r="M68" s="144"/>
      <c r="N68" s="136">
        <v>100000</v>
      </c>
      <c r="O68" s="137">
        <f t="shared" si="7"/>
        <v>100000</v>
      </c>
      <c r="P68" s="113"/>
      <c r="Q68" s="136">
        <v>100000</v>
      </c>
      <c r="R68" s="136">
        <v>100000</v>
      </c>
      <c r="S68" s="138">
        <f t="shared" si="5"/>
        <v>100</v>
      </c>
      <c r="T68" s="269"/>
      <c r="U68" s="232"/>
      <c r="V68" s="70"/>
      <c r="W68" s="59"/>
      <c r="X68" s="59"/>
      <c r="Y68" s="61"/>
      <c r="AA68" s="59"/>
      <c r="AB68" s="59"/>
      <c r="AC68" s="59"/>
      <c r="AD68" s="61"/>
      <c r="AE68" s="59">
        <v>1</v>
      </c>
      <c r="AF68" s="59">
        <v>25</v>
      </c>
      <c r="AG68" s="59" t="s">
        <v>286</v>
      </c>
      <c r="AH68" s="224"/>
      <c r="AI68" s="256" t="s">
        <v>555</v>
      </c>
      <c r="AJ68" s="256" t="s">
        <v>561</v>
      </c>
      <c r="AK68" s="28"/>
      <c r="AM68" s="314"/>
      <c r="AN68" s="314"/>
      <c r="AO68" s="314"/>
      <c r="AP68" s="314"/>
      <c r="AQ68" s="314"/>
      <c r="AR68" s="314"/>
      <c r="AS68" s="314"/>
    </row>
    <row r="69" spans="1:45" ht="33" hidden="1" customHeight="1" x14ac:dyDescent="0.3">
      <c r="A69" s="36">
        <v>63</v>
      </c>
      <c r="B69" s="38" t="s">
        <v>536</v>
      </c>
      <c r="C69" s="129" t="s">
        <v>390</v>
      </c>
      <c r="D69" s="361" t="s">
        <v>269</v>
      </c>
      <c r="E69" s="110"/>
      <c r="F69" s="110"/>
      <c r="G69" s="79" t="s">
        <v>132</v>
      </c>
      <c r="H69" s="55" t="s">
        <v>78</v>
      </c>
      <c r="I69" s="275"/>
      <c r="J69" s="77">
        <v>1</v>
      </c>
      <c r="K69" s="113"/>
      <c r="L69" s="138">
        <v>249750</v>
      </c>
      <c r="M69" s="197"/>
      <c r="N69" s="136">
        <v>250000</v>
      </c>
      <c r="O69" s="137">
        <f t="shared" si="7"/>
        <v>250000</v>
      </c>
      <c r="P69" s="113"/>
      <c r="Q69" s="136">
        <v>250000</v>
      </c>
      <c r="R69" s="145">
        <v>249750</v>
      </c>
      <c r="S69" s="138">
        <f t="shared" si="5"/>
        <v>100</v>
      </c>
      <c r="T69" s="269"/>
      <c r="U69" s="232"/>
      <c r="V69" s="61"/>
      <c r="W69" s="59"/>
      <c r="X69" s="59"/>
      <c r="Y69" s="59"/>
      <c r="Z69" s="59"/>
      <c r="AA69" s="59"/>
      <c r="AB69" s="59"/>
      <c r="AC69" s="59"/>
      <c r="AD69" s="61"/>
      <c r="AE69" s="59">
        <v>1</v>
      </c>
      <c r="AF69" s="59"/>
      <c r="AG69" s="59" t="s">
        <v>286</v>
      </c>
      <c r="AH69" s="224" t="s">
        <v>701</v>
      </c>
      <c r="AI69" s="256" t="s">
        <v>679</v>
      </c>
      <c r="AJ69" s="256" t="s">
        <v>679</v>
      </c>
      <c r="AK69" s="28"/>
    </row>
    <row r="70" spans="1:45" ht="38.25" hidden="1" customHeight="1" x14ac:dyDescent="0.3">
      <c r="A70" s="36">
        <v>64</v>
      </c>
      <c r="B70" s="38" t="s">
        <v>536</v>
      </c>
      <c r="C70" s="129" t="s">
        <v>387</v>
      </c>
      <c r="D70" s="361" t="s">
        <v>270</v>
      </c>
      <c r="E70" s="109" t="s">
        <v>271</v>
      </c>
      <c r="F70" s="79" t="s">
        <v>272</v>
      </c>
      <c r="G70" s="79" t="s">
        <v>132</v>
      </c>
      <c r="H70" s="55" t="s">
        <v>82</v>
      </c>
      <c r="I70" s="77">
        <v>1</v>
      </c>
      <c r="J70" s="275"/>
      <c r="K70" s="113"/>
      <c r="L70" s="138">
        <v>199072.45</v>
      </c>
      <c r="M70" s="146">
        <v>193274.23</v>
      </c>
      <c r="N70" s="136">
        <v>200000</v>
      </c>
      <c r="O70" s="137">
        <f t="shared" si="7"/>
        <v>193274.23</v>
      </c>
      <c r="P70" s="138">
        <v>2899.11</v>
      </c>
      <c r="Q70" s="138">
        <v>196173.34</v>
      </c>
      <c r="R70" s="145">
        <v>193274.23</v>
      </c>
      <c r="S70" s="138">
        <f t="shared" si="5"/>
        <v>97.087382005897851</v>
      </c>
      <c r="T70" s="269"/>
      <c r="U70" s="232"/>
      <c r="V70" s="59"/>
      <c r="W70" s="59"/>
      <c r="Y70" s="61"/>
      <c r="Z70" s="61"/>
      <c r="AA70" s="59"/>
      <c r="AC70" s="59"/>
      <c r="AD70" s="61"/>
      <c r="AE70" s="59">
        <v>1</v>
      </c>
      <c r="AF70" s="59">
        <v>150</v>
      </c>
      <c r="AG70" s="59" t="s">
        <v>286</v>
      </c>
      <c r="AH70" s="242" t="s">
        <v>461</v>
      </c>
      <c r="AI70" s="256" t="s">
        <v>493</v>
      </c>
      <c r="AJ70" s="256" t="s">
        <v>562</v>
      </c>
      <c r="AK70" s="28"/>
    </row>
    <row r="71" spans="1:45" ht="42.75" hidden="1" customHeight="1" x14ac:dyDescent="0.3">
      <c r="A71" s="36">
        <v>65</v>
      </c>
      <c r="B71" s="38" t="s">
        <v>536</v>
      </c>
      <c r="C71" s="129" t="s">
        <v>388</v>
      </c>
      <c r="D71" s="361" t="s">
        <v>273</v>
      </c>
      <c r="E71" s="111" t="s">
        <v>209</v>
      </c>
      <c r="F71" s="103" t="s">
        <v>210</v>
      </c>
      <c r="G71" s="79" t="s">
        <v>132</v>
      </c>
      <c r="H71" s="55" t="s">
        <v>78</v>
      </c>
      <c r="I71" s="275"/>
      <c r="J71" s="77">
        <v>1</v>
      </c>
      <c r="K71" s="145">
        <v>149826</v>
      </c>
      <c r="L71" s="136">
        <f>K71-981.55</f>
        <v>148844.45000000001</v>
      </c>
      <c r="M71" s="146">
        <v>149826</v>
      </c>
      <c r="N71" s="136">
        <v>150000</v>
      </c>
      <c r="O71" s="137">
        <f>Q71-P71</f>
        <v>150000</v>
      </c>
      <c r="P71" s="113"/>
      <c r="Q71" s="136">
        <v>150000</v>
      </c>
      <c r="R71" s="145">
        <v>149826</v>
      </c>
      <c r="S71" s="138">
        <f>R71/K71*100</f>
        <v>100</v>
      </c>
      <c r="T71" s="269"/>
      <c r="U71" s="232"/>
      <c r="V71" s="117"/>
      <c r="W71" s="59"/>
      <c r="X71" s="59"/>
      <c r="Y71" s="61"/>
      <c r="Z71" s="61"/>
      <c r="AB71" s="61"/>
      <c r="AC71" s="61"/>
      <c r="AD71" s="61"/>
      <c r="AE71" s="59">
        <v>1</v>
      </c>
      <c r="AF71" s="59">
        <v>210</v>
      </c>
      <c r="AG71" s="59" t="s">
        <v>286</v>
      </c>
      <c r="AH71" s="356" t="s">
        <v>702</v>
      </c>
      <c r="AI71" s="256" t="s">
        <v>679</v>
      </c>
      <c r="AJ71" s="256" t="s">
        <v>679</v>
      </c>
      <c r="AK71" s="28"/>
    </row>
    <row r="72" spans="1:45" ht="37.5" hidden="1" customHeight="1" x14ac:dyDescent="0.3">
      <c r="A72" s="36">
        <v>66</v>
      </c>
      <c r="B72" s="38" t="s">
        <v>536</v>
      </c>
      <c r="C72" s="129" t="s">
        <v>389</v>
      </c>
      <c r="D72" s="361" t="s">
        <v>274</v>
      </c>
      <c r="E72" s="111" t="s">
        <v>275</v>
      </c>
      <c r="F72" s="103" t="s">
        <v>276</v>
      </c>
      <c r="G72" s="79" t="s">
        <v>132</v>
      </c>
      <c r="H72" s="44" t="s">
        <v>84</v>
      </c>
      <c r="I72" s="77">
        <v>1</v>
      </c>
      <c r="J72" s="275"/>
      <c r="K72" s="113"/>
      <c r="L72" s="138">
        <v>200025.2</v>
      </c>
      <c r="M72" s="197"/>
      <c r="N72" s="136">
        <v>200000</v>
      </c>
      <c r="O72" s="137">
        <f t="shared" si="7"/>
        <v>194174.03999999998</v>
      </c>
      <c r="P72" s="138">
        <v>2912.98</v>
      </c>
      <c r="Q72" s="138">
        <v>197087.02</v>
      </c>
      <c r="R72" s="145">
        <v>191941.4</v>
      </c>
      <c r="S72" s="138">
        <f t="shared" si="5"/>
        <v>95.958609215238866</v>
      </c>
      <c r="T72" s="269"/>
      <c r="U72" s="232"/>
      <c r="V72" s="59"/>
      <c r="W72" s="61"/>
      <c r="X72" s="61"/>
      <c r="Y72" s="61"/>
      <c r="Z72" s="61"/>
      <c r="AA72" s="59"/>
      <c r="AB72" s="61"/>
      <c r="AC72" s="61"/>
      <c r="AD72" s="61"/>
      <c r="AE72" s="59">
        <v>1</v>
      </c>
      <c r="AF72" s="59">
        <v>1386</v>
      </c>
      <c r="AG72" s="59" t="s">
        <v>290</v>
      </c>
      <c r="AH72" s="166" t="s">
        <v>428</v>
      </c>
      <c r="AI72" s="256" t="s">
        <v>703</v>
      </c>
      <c r="AJ72" s="256" t="s">
        <v>679</v>
      </c>
      <c r="AK72" s="28"/>
    </row>
    <row r="73" spans="1:45" ht="39" hidden="1" customHeight="1" x14ac:dyDescent="0.3">
      <c r="A73" s="36">
        <v>67</v>
      </c>
      <c r="B73" s="38" t="s">
        <v>536</v>
      </c>
      <c r="C73" s="129" t="s">
        <v>386</v>
      </c>
      <c r="D73" s="361" t="s">
        <v>277</v>
      </c>
      <c r="E73" s="111" t="s">
        <v>278</v>
      </c>
      <c r="F73" s="103">
        <v>527</v>
      </c>
      <c r="G73" s="79" t="s">
        <v>132</v>
      </c>
      <c r="H73" s="55" t="s">
        <v>81</v>
      </c>
      <c r="I73" s="275"/>
      <c r="J73" s="77">
        <v>1</v>
      </c>
      <c r="K73" s="113"/>
      <c r="L73" s="138">
        <v>143517</v>
      </c>
      <c r="M73" s="197"/>
      <c r="N73" s="136">
        <v>150000</v>
      </c>
      <c r="O73" s="137">
        <f t="shared" si="7"/>
        <v>150000</v>
      </c>
      <c r="P73" s="113"/>
      <c r="Q73" s="136">
        <v>150000</v>
      </c>
      <c r="R73" s="145">
        <v>143517</v>
      </c>
      <c r="S73" s="138">
        <f t="shared" si="5"/>
        <v>100</v>
      </c>
      <c r="T73" s="269"/>
      <c r="U73" s="232"/>
      <c r="V73" s="117"/>
      <c r="W73" s="59"/>
      <c r="X73" s="59"/>
      <c r="Y73" s="61"/>
      <c r="Z73" s="61"/>
      <c r="AB73" s="61"/>
      <c r="AC73" s="61"/>
      <c r="AD73" s="61"/>
      <c r="AE73" s="59">
        <v>1</v>
      </c>
      <c r="AF73" s="59">
        <v>1750</v>
      </c>
      <c r="AG73" s="59" t="s">
        <v>286</v>
      </c>
      <c r="AH73" s="166" t="s">
        <v>704</v>
      </c>
      <c r="AI73" s="256" t="s">
        <v>690</v>
      </c>
      <c r="AJ73" s="256" t="s">
        <v>705</v>
      </c>
      <c r="AK73" s="28"/>
    </row>
    <row r="74" spans="1:45" ht="51.75" customHeight="1" x14ac:dyDescent="0.3">
      <c r="A74" s="36">
        <v>68</v>
      </c>
      <c r="B74" s="38" t="s">
        <v>536</v>
      </c>
      <c r="C74" s="129" t="s">
        <v>384</v>
      </c>
      <c r="D74" s="361" t="s">
        <v>351</v>
      </c>
      <c r="E74" s="111" t="s">
        <v>279</v>
      </c>
      <c r="F74" s="103">
        <v>523</v>
      </c>
      <c r="G74" s="79" t="s">
        <v>132</v>
      </c>
      <c r="H74" s="40"/>
      <c r="I74" s="77"/>
      <c r="J74" s="275"/>
      <c r="K74" s="113"/>
      <c r="L74" s="138"/>
      <c r="M74" s="146"/>
      <c r="N74" s="136">
        <v>300000</v>
      </c>
      <c r="O74" s="137"/>
      <c r="P74" s="138"/>
      <c r="Q74" s="138"/>
      <c r="R74" s="145"/>
      <c r="S74" s="138"/>
      <c r="T74" s="261"/>
      <c r="U74" s="233"/>
      <c r="V74" s="59"/>
      <c r="W74" s="61"/>
      <c r="X74" s="59"/>
      <c r="Y74" s="61"/>
      <c r="Z74" s="28"/>
      <c r="AA74" s="59"/>
      <c r="AB74" s="28"/>
      <c r="AC74" s="28"/>
      <c r="AD74" s="61"/>
      <c r="AE74" s="59"/>
      <c r="AF74" s="59"/>
      <c r="AG74" s="59"/>
      <c r="AH74" s="121"/>
      <c r="AI74" s="256"/>
      <c r="AJ74" s="256"/>
      <c r="AK74" s="28"/>
    </row>
    <row r="75" spans="1:45" ht="50.25" customHeight="1" x14ac:dyDescent="0.3">
      <c r="A75" s="244">
        <v>69</v>
      </c>
      <c r="B75" s="38" t="s">
        <v>536</v>
      </c>
      <c r="C75" s="129" t="s">
        <v>385</v>
      </c>
      <c r="D75" s="361" t="s">
        <v>280</v>
      </c>
      <c r="E75" s="111" t="s">
        <v>281</v>
      </c>
      <c r="F75" s="103" t="s">
        <v>201</v>
      </c>
      <c r="G75" s="79" t="s">
        <v>132</v>
      </c>
      <c r="H75" s="40"/>
      <c r="I75" s="77"/>
      <c r="J75" s="275"/>
      <c r="K75" s="113"/>
      <c r="L75" s="138"/>
      <c r="M75" s="146"/>
      <c r="N75" s="136">
        <v>150000</v>
      </c>
      <c r="O75" s="137"/>
      <c r="P75" s="138"/>
      <c r="Q75" s="138"/>
      <c r="R75" s="145"/>
      <c r="S75" s="138"/>
      <c r="T75" s="261"/>
      <c r="U75" s="233"/>
      <c r="V75" s="59"/>
      <c r="W75" s="59"/>
      <c r="X75" s="59"/>
      <c r="Y75" s="61"/>
      <c r="Z75" s="28"/>
      <c r="AA75" s="28"/>
      <c r="AB75" s="61"/>
      <c r="AC75" s="61"/>
      <c r="AD75" s="61"/>
      <c r="AE75" s="59"/>
      <c r="AF75" s="59"/>
      <c r="AG75" s="59"/>
      <c r="AH75" s="121"/>
      <c r="AI75" s="256"/>
      <c r="AJ75" s="256"/>
      <c r="AK75" s="28"/>
    </row>
    <row r="76" spans="1:45" ht="35.25" customHeight="1" x14ac:dyDescent="0.3">
      <c r="A76" s="36">
        <v>70</v>
      </c>
      <c r="B76" s="38" t="s">
        <v>536</v>
      </c>
      <c r="C76" s="129" t="s">
        <v>379</v>
      </c>
      <c r="D76" s="361" t="s">
        <v>282</v>
      </c>
      <c r="E76" s="111" t="s">
        <v>239</v>
      </c>
      <c r="F76" s="103" t="s">
        <v>240</v>
      </c>
      <c r="G76" s="79" t="s">
        <v>132</v>
      </c>
      <c r="H76" s="40"/>
      <c r="I76" s="77"/>
      <c r="J76" s="275"/>
      <c r="K76" s="113"/>
      <c r="L76" s="138"/>
      <c r="M76" s="146"/>
      <c r="N76" s="136">
        <v>200000</v>
      </c>
      <c r="O76" s="137"/>
      <c r="P76" s="113"/>
      <c r="Q76" s="138"/>
      <c r="R76" s="145"/>
      <c r="S76" s="138"/>
      <c r="T76" s="269"/>
      <c r="U76" s="234"/>
      <c r="V76" s="28"/>
      <c r="W76" s="61"/>
      <c r="X76" s="59"/>
      <c r="Y76" s="61"/>
      <c r="Z76" s="59"/>
      <c r="AA76" s="61"/>
      <c r="AB76" s="61"/>
      <c r="AC76" s="61"/>
      <c r="AD76" s="61"/>
      <c r="AE76" s="59"/>
      <c r="AF76" s="25"/>
      <c r="AG76" s="59"/>
      <c r="AH76" s="121"/>
      <c r="AI76" s="256"/>
      <c r="AJ76" s="256"/>
      <c r="AK76" s="28"/>
    </row>
    <row r="77" spans="1:45" ht="35.25" hidden="1" customHeight="1" x14ac:dyDescent="0.3">
      <c r="A77" s="36">
        <v>71</v>
      </c>
      <c r="B77" s="38" t="s">
        <v>536</v>
      </c>
      <c r="C77" s="129" t="s">
        <v>380</v>
      </c>
      <c r="D77" s="361" t="s">
        <v>283</v>
      </c>
      <c r="E77" s="111" t="s">
        <v>189</v>
      </c>
      <c r="F77" s="103" t="s">
        <v>190</v>
      </c>
      <c r="G77" s="79" t="s">
        <v>132</v>
      </c>
      <c r="H77" s="40" t="s">
        <v>82</v>
      </c>
      <c r="I77" s="77">
        <v>1</v>
      </c>
      <c r="J77" s="275"/>
      <c r="K77" s="113"/>
      <c r="L77" s="138">
        <v>199796.31</v>
      </c>
      <c r="M77" s="146">
        <v>193977</v>
      </c>
      <c r="N77" s="136">
        <v>200000</v>
      </c>
      <c r="O77" s="137">
        <f t="shared" si="7"/>
        <v>193977</v>
      </c>
      <c r="P77" s="138">
        <v>2909.66</v>
      </c>
      <c r="Q77" s="138">
        <v>196886.66</v>
      </c>
      <c r="R77" s="145">
        <v>191336.78</v>
      </c>
      <c r="S77" s="138">
        <f t="shared" si="5"/>
        <v>95.765922804079821</v>
      </c>
      <c r="T77" s="269"/>
      <c r="U77" s="232"/>
      <c r="V77" s="59"/>
      <c r="W77" s="61"/>
      <c r="X77" s="59"/>
      <c r="Y77" s="61"/>
      <c r="Z77" s="61"/>
      <c r="AA77" s="59"/>
      <c r="AB77" s="61"/>
      <c r="AC77" s="61"/>
      <c r="AD77" s="61"/>
      <c r="AE77" s="59">
        <v>1</v>
      </c>
      <c r="AF77" s="59">
        <v>1570</v>
      </c>
      <c r="AG77" s="59" t="s">
        <v>286</v>
      </c>
      <c r="AH77" s="166" t="s">
        <v>567</v>
      </c>
      <c r="AI77" s="256" t="s">
        <v>566</v>
      </c>
      <c r="AJ77" s="256" t="s">
        <v>565</v>
      </c>
      <c r="AK77" s="28"/>
    </row>
    <row r="78" spans="1:45" ht="37.5" hidden="1" customHeight="1" x14ac:dyDescent="0.3">
      <c r="A78" s="36">
        <v>72</v>
      </c>
      <c r="B78" s="38" t="s">
        <v>536</v>
      </c>
      <c r="C78" s="129" t="s">
        <v>381</v>
      </c>
      <c r="D78" s="361" t="s">
        <v>284</v>
      </c>
      <c r="E78" s="79" t="s">
        <v>150</v>
      </c>
      <c r="F78" s="79" t="s">
        <v>151</v>
      </c>
      <c r="G78" s="79" t="s">
        <v>132</v>
      </c>
      <c r="H78" s="40" t="s">
        <v>82</v>
      </c>
      <c r="I78" s="77">
        <v>1</v>
      </c>
      <c r="J78" s="275"/>
      <c r="K78" s="113"/>
      <c r="L78" s="138">
        <v>199775.92</v>
      </c>
      <c r="M78" s="146">
        <v>193957.2</v>
      </c>
      <c r="N78" s="136">
        <v>200000</v>
      </c>
      <c r="O78" s="137">
        <f t="shared" si="7"/>
        <v>193957.2</v>
      </c>
      <c r="P78" s="138">
        <v>2909.36</v>
      </c>
      <c r="Q78" s="138">
        <v>196866.56</v>
      </c>
      <c r="R78" s="145">
        <v>193975.2</v>
      </c>
      <c r="S78" s="138">
        <f t="shared" si="5"/>
        <v>97.096386791761489</v>
      </c>
      <c r="T78" s="269"/>
      <c r="U78" s="232"/>
      <c r="V78" s="59"/>
      <c r="W78" s="59"/>
      <c r="X78" s="61"/>
      <c r="Y78" s="61"/>
      <c r="Z78" s="61"/>
      <c r="AA78" s="59"/>
      <c r="AB78" s="61"/>
      <c r="AC78" s="59"/>
      <c r="AD78" s="61"/>
      <c r="AE78" s="59">
        <v>1</v>
      </c>
      <c r="AF78" s="59">
        <v>120</v>
      </c>
      <c r="AG78" s="59" t="s">
        <v>286</v>
      </c>
      <c r="AH78" s="121" t="s">
        <v>432</v>
      </c>
      <c r="AI78" s="256" t="s">
        <v>493</v>
      </c>
      <c r="AJ78" s="256" t="s">
        <v>683</v>
      </c>
      <c r="AK78" s="28"/>
    </row>
    <row r="79" spans="1:45" ht="46.5" hidden="1" customHeight="1" x14ac:dyDescent="0.3">
      <c r="A79" s="36">
        <v>73</v>
      </c>
      <c r="B79" s="38" t="s">
        <v>536</v>
      </c>
      <c r="C79" s="67" t="s">
        <v>382</v>
      </c>
      <c r="D79" s="361" t="s">
        <v>309</v>
      </c>
      <c r="E79" s="110"/>
      <c r="F79" s="110"/>
      <c r="G79" s="79" t="s">
        <v>132</v>
      </c>
      <c r="H79" s="55" t="s">
        <v>78</v>
      </c>
      <c r="I79" s="275"/>
      <c r="J79" s="77">
        <v>1</v>
      </c>
      <c r="K79" s="138">
        <v>99288</v>
      </c>
      <c r="L79" s="138">
        <f>K79-1994.16</f>
        <v>97293.84</v>
      </c>
      <c r="M79" s="197"/>
      <c r="N79" s="136">
        <v>100000</v>
      </c>
      <c r="O79" s="137">
        <f t="shared" si="7"/>
        <v>100000</v>
      </c>
      <c r="P79" s="113"/>
      <c r="Q79" s="136">
        <v>100000</v>
      </c>
      <c r="R79" s="145">
        <v>99288</v>
      </c>
      <c r="S79" s="138">
        <f>R79/K79*100</f>
        <v>100</v>
      </c>
      <c r="T79" s="262" t="s">
        <v>569</v>
      </c>
      <c r="U79" s="232"/>
      <c r="V79" s="59"/>
      <c r="W79" s="28"/>
      <c r="X79" s="28"/>
      <c r="Y79" s="61"/>
      <c r="Z79" s="59"/>
      <c r="AA79" s="59"/>
      <c r="AB79" s="59"/>
      <c r="AC79" s="59"/>
      <c r="AD79" s="59"/>
      <c r="AE79" s="59">
        <v>1</v>
      </c>
      <c r="AF79" s="59"/>
      <c r="AG79" s="59" t="s">
        <v>286</v>
      </c>
      <c r="AH79" s="335" t="s">
        <v>559</v>
      </c>
      <c r="AI79" s="256" t="s">
        <v>568</v>
      </c>
      <c r="AJ79" s="256" t="s">
        <v>560</v>
      </c>
      <c r="AK79" s="28"/>
    </row>
    <row r="80" spans="1:45" s="35" customFormat="1" ht="44.25" hidden="1" customHeight="1" x14ac:dyDescent="0.2">
      <c r="A80" s="36">
        <v>74</v>
      </c>
      <c r="B80" s="38" t="s">
        <v>536</v>
      </c>
      <c r="C80" s="39" t="s">
        <v>285</v>
      </c>
      <c r="D80" s="154" t="s">
        <v>298</v>
      </c>
      <c r="E80" s="102" t="s">
        <v>299</v>
      </c>
      <c r="F80" s="105"/>
      <c r="G80" s="79" t="s">
        <v>132</v>
      </c>
      <c r="H80" s="40" t="s">
        <v>84</v>
      </c>
      <c r="I80" s="41">
        <v>1</v>
      </c>
      <c r="J80" s="69"/>
      <c r="K80" s="138"/>
      <c r="L80" s="137">
        <v>300000</v>
      </c>
      <c r="M80" s="137">
        <v>291260.38</v>
      </c>
      <c r="N80" s="137">
        <v>300000</v>
      </c>
      <c r="O80" s="137">
        <f>Q80-P80</f>
        <v>291260.38</v>
      </c>
      <c r="P80" s="138">
        <v>4369.8100000000004</v>
      </c>
      <c r="Q80" s="138">
        <v>295630.19</v>
      </c>
      <c r="R80" s="145">
        <v>291260.38</v>
      </c>
      <c r="S80" s="138">
        <f t="shared" si="5"/>
        <v>97.086793333333333</v>
      </c>
      <c r="T80" s="271"/>
      <c r="U80" s="235"/>
      <c r="W80" s="55"/>
      <c r="X80" s="55"/>
      <c r="Y80" s="71"/>
      <c r="Z80" s="71"/>
      <c r="AB80" s="71"/>
      <c r="AC80" s="55"/>
      <c r="AD80" s="71"/>
      <c r="AE80" s="55">
        <v>1</v>
      </c>
      <c r="AF80" s="55"/>
      <c r="AG80" s="55" t="s">
        <v>290</v>
      </c>
      <c r="AH80" s="358" t="s">
        <v>730</v>
      </c>
      <c r="AI80" s="253" t="s">
        <v>729</v>
      </c>
      <c r="AJ80" s="253" t="s">
        <v>696</v>
      </c>
      <c r="AK80" s="70"/>
      <c r="AM80" s="314"/>
      <c r="AN80" s="314"/>
      <c r="AO80" s="314"/>
      <c r="AP80" s="314"/>
      <c r="AQ80" s="314"/>
      <c r="AR80" s="314"/>
      <c r="AS80" s="314"/>
    </row>
    <row r="81" spans="1:45" ht="36" hidden="1" customHeight="1" x14ac:dyDescent="0.3">
      <c r="A81" s="36">
        <v>75</v>
      </c>
      <c r="B81" s="38" t="s">
        <v>536</v>
      </c>
      <c r="C81" s="67" t="s">
        <v>383</v>
      </c>
      <c r="D81" s="361" t="s">
        <v>317</v>
      </c>
      <c r="E81" s="109" t="s">
        <v>158</v>
      </c>
      <c r="F81" s="109">
        <v>524</v>
      </c>
      <c r="G81" s="79" t="s">
        <v>132</v>
      </c>
      <c r="H81" s="40" t="s">
        <v>78</v>
      </c>
      <c r="I81" s="77"/>
      <c r="J81" s="77">
        <v>1</v>
      </c>
      <c r="K81" s="138">
        <v>101367.3</v>
      </c>
      <c r="L81" s="138">
        <f>101367.3-(95.52*10+2692.8)</f>
        <v>97719.3</v>
      </c>
      <c r="M81" s="197"/>
      <c r="N81" s="136">
        <v>100000</v>
      </c>
      <c r="O81" s="137">
        <f>Q81-P81</f>
        <v>100000</v>
      </c>
      <c r="P81" s="113"/>
      <c r="Q81" s="136">
        <v>100000</v>
      </c>
      <c r="R81" s="145">
        <v>101367.3</v>
      </c>
      <c r="S81" s="138">
        <f>R81/K81*100</f>
        <v>100</v>
      </c>
      <c r="T81" s="272" t="s">
        <v>445</v>
      </c>
      <c r="U81" s="232"/>
      <c r="V81" s="61"/>
      <c r="W81" s="59"/>
      <c r="X81" s="133"/>
      <c r="Y81" s="59"/>
      <c r="Z81" s="59"/>
      <c r="AA81" s="59"/>
      <c r="AB81" s="59"/>
      <c r="AD81" s="59"/>
      <c r="AE81" s="59">
        <v>1</v>
      </c>
      <c r="AF81" s="59"/>
      <c r="AG81" s="59" t="s">
        <v>286</v>
      </c>
      <c r="AH81" s="121" t="s">
        <v>446</v>
      </c>
      <c r="AI81" s="256" t="s">
        <v>556</v>
      </c>
      <c r="AJ81" s="256" t="s">
        <v>557</v>
      </c>
      <c r="AK81" s="121" t="s">
        <v>444</v>
      </c>
    </row>
    <row r="82" spans="1:45" ht="36" hidden="1" customHeight="1" x14ac:dyDescent="0.3">
      <c r="A82" s="36">
        <v>76</v>
      </c>
      <c r="B82" s="38" t="s">
        <v>536</v>
      </c>
      <c r="C82" s="67" t="s">
        <v>400</v>
      </c>
      <c r="D82" s="361" t="s">
        <v>409</v>
      </c>
      <c r="E82" s="110"/>
      <c r="F82" s="110"/>
      <c r="G82" s="79" t="s">
        <v>132</v>
      </c>
      <c r="H82" s="55" t="s">
        <v>123</v>
      </c>
      <c r="I82" s="275"/>
      <c r="J82" s="77">
        <v>1</v>
      </c>
      <c r="K82" s="113"/>
      <c r="L82" s="136">
        <v>100000</v>
      </c>
      <c r="M82" s="197"/>
      <c r="N82" s="136">
        <v>100000</v>
      </c>
      <c r="O82" s="137">
        <f t="shared" si="7"/>
        <v>100000</v>
      </c>
      <c r="P82" s="113"/>
      <c r="Q82" s="138">
        <v>100000</v>
      </c>
      <c r="R82" s="138">
        <v>95450</v>
      </c>
      <c r="S82" s="138">
        <f t="shared" si="5"/>
        <v>95.45</v>
      </c>
      <c r="T82" s="269"/>
      <c r="U82" s="232"/>
      <c r="V82" s="59"/>
      <c r="X82" s="59"/>
      <c r="Y82" s="61"/>
      <c r="Z82" s="59"/>
      <c r="AA82" s="59"/>
      <c r="AB82" s="61"/>
      <c r="AC82" s="61"/>
      <c r="AD82" s="61"/>
      <c r="AE82" s="59">
        <v>1</v>
      </c>
      <c r="AF82" s="59">
        <v>50</v>
      </c>
      <c r="AG82" s="59" t="s">
        <v>286</v>
      </c>
      <c r="AH82" s="224"/>
      <c r="AI82" s="256" t="s">
        <v>707</v>
      </c>
      <c r="AJ82" s="256" t="s">
        <v>708</v>
      </c>
      <c r="AK82" s="28"/>
      <c r="AN82" s="312">
        <v>893183.56</v>
      </c>
    </row>
    <row r="83" spans="1:45" ht="36" hidden="1" customHeight="1" x14ac:dyDescent="0.3">
      <c r="A83" s="36">
        <v>77</v>
      </c>
      <c r="B83" s="38" t="s">
        <v>536</v>
      </c>
      <c r="C83" s="67" t="s">
        <v>399</v>
      </c>
      <c r="D83" s="361" t="s">
        <v>310</v>
      </c>
      <c r="E83" s="110"/>
      <c r="F83" s="110"/>
      <c r="G83" s="79" t="s">
        <v>132</v>
      </c>
      <c r="H83" s="55" t="s">
        <v>123</v>
      </c>
      <c r="I83" s="275"/>
      <c r="J83" s="77">
        <v>1</v>
      </c>
      <c r="K83" s="113"/>
      <c r="L83" s="136">
        <v>100000</v>
      </c>
      <c r="M83" s="197"/>
      <c r="N83" s="136">
        <v>100000</v>
      </c>
      <c r="O83" s="137">
        <f t="shared" si="7"/>
        <v>100000</v>
      </c>
      <c r="P83" s="138"/>
      <c r="Q83" s="138">
        <v>100000</v>
      </c>
      <c r="R83" s="138">
        <v>100000</v>
      </c>
      <c r="S83" s="138">
        <f t="shared" si="5"/>
        <v>100</v>
      </c>
      <c r="T83" s="269"/>
      <c r="U83" s="232"/>
      <c r="V83" s="61"/>
      <c r="W83" s="59"/>
      <c r="X83" s="59"/>
      <c r="Y83" s="59"/>
      <c r="Z83" s="59"/>
      <c r="AC83" s="61"/>
      <c r="AD83" s="61"/>
      <c r="AE83" s="59">
        <v>1</v>
      </c>
      <c r="AF83" s="59">
        <v>25</v>
      </c>
      <c r="AG83" s="59" t="s">
        <v>286</v>
      </c>
      <c r="AH83" s="224"/>
      <c r="AI83" s="256" t="s">
        <v>684</v>
      </c>
      <c r="AJ83" s="256" t="s">
        <v>679</v>
      </c>
      <c r="AK83" s="28"/>
    </row>
    <row r="84" spans="1:45" ht="36" hidden="1" customHeight="1" x14ac:dyDescent="0.3">
      <c r="A84" s="36">
        <v>78</v>
      </c>
      <c r="B84" s="38" t="s">
        <v>536</v>
      </c>
      <c r="C84" s="67" t="s">
        <v>401</v>
      </c>
      <c r="D84" s="361" t="s">
        <v>343</v>
      </c>
      <c r="E84" s="110"/>
      <c r="F84" s="110"/>
      <c r="G84" s="79" t="s">
        <v>132</v>
      </c>
      <c r="H84" s="55" t="s">
        <v>123</v>
      </c>
      <c r="I84" s="275"/>
      <c r="J84" s="77">
        <v>1</v>
      </c>
      <c r="K84" s="113"/>
      <c r="L84" s="136">
        <v>100000</v>
      </c>
      <c r="M84" s="197"/>
      <c r="N84" s="136">
        <v>100000</v>
      </c>
      <c r="O84" s="137">
        <f t="shared" si="7"/>
        <v>100000</v>
      </c>
      <c r="P84" s="138"/>
      <c r="Q84" s="138">
        <v>100000</v>
      </c>
      <c r="R84" s="138">
        <v>93350</v>
      </c>
      <c r="S84" s="138">
        <f t="shared" si="5"/>
        <v>93.35</v>
      </c>
      <c r="T84" s="269"/>
      <c r="U84" s="232"/>
      <c r="V84" s="61"/>
      <c r="W84" s="59"/>
      <c r="X84" s="25"/>
      <c r="Y84" s="59"/>
      <c r="Z84" s="59"/>
      <c r="AA84" s="59"/>
      <c r="AC84" s="59"/>
      <c r="AD84" s="61"/>
      <c r="AE84" s="59">
        <v>1</v>
      </c>
      <c r="AF84" s="59">
        <v>50</v>
      </c>
      <c r="AG84" s="59" t="s">
        <v>286</v>
      </c>
      <c r="AH84" s="224"/>
      <c r="AI84" s="256" t="s">
        <v>475</v>
      </c>
      <c r="AJ84" s="256" t="s">
        <v>708</v>
      </c>
      <c r="AK84" s="28"/>
    </row>
    <row r="85" spans="1:45" ht="36" hidden="1" customHeight="1" x14ac:dyDescent="0.3">
      <c r="A85" s="36">
        <v>79</v>
      </c>
      <c r="B85" s="38" t="s">
        <v>536</v>
      </c>
      <c r="C85" s="67" t="s">
        <v>402</v>
      </c>
      <c r="D85" s="361" t="s">
        <v>311</v>
      </c>
      <c r="E85" s="110"/>
      <c r="F85" s="110"/>
      <c r="G85" s="79" t="s">
        <v>132</v>
      </c>
      <c r="H85" s="55" t="s">
        <v>123</v>
      </c>
      <c r="I85" s="275"/>
      <c r="J85" s="77">
        <v>1</v>
      </c>
      <c r="K85" s="113"/>
      <c r="L85" s="136">
        <v>100000</v>
      </c>
      <c r="M85" s="197"/>
      <c r="N85" s="136">
        <v>100000</v>
      </c>
      <c r="O85" s="137">
        <f t="shared" si="7"/>
        <v>100000</v>
      </c>
      <c r="P85" s="138"/>
      <c r="Q85" s="138">
        <v>100000</v>
      </c>
      <c r="R85" s="138">
        <v>98000</v>
      </c>
      <c r="S85" s="138">
        <f t="shared" si="5"/>
        <v>98</v>
      </c>
      <c r="T85" s="269"/>
      <c r="U85" s="232"/>
      <c r="V85" s="117"/>
      <c r="W85" s="59"/>
      <c r="X85" s="25"/>
      <c r="Y85" s="59"/>
      <c r="Z85" s="59"/>
      <c r="AB85" s="61"/>
      <c r="AC85" s="59"/>
      <c r="AD85" s="61"/>
      <c r="AE85" s="59">
        <v>1</v>
      </c>
      <c r="AF85" s="59"/>
      <c r="AG85" s="59" t="s">
        <v>286</v>
      </c>
      <c r="AH85" s="224"/>
      <c r="AI85" s="256"/>
      <c r="AJ85" s="256"/>
      <c r="AK85" s="28"/>
    </row>
    <row r="86" spans="1:45" ht="36" hidden="1" customHeight="1" x14ac:dyDescent="0.3">
      <c r="A86" s="36">
        <v>80</v>
      </c>
      <c r="B86" s="38" t="s">
        <v>536</v>
      </c>
      <c r="C86" s="67" t="s">
        <v>403</v>
      </c>
      <c r="D86" s="361" t="s">
        <v>312</v>
      </c>
      <c r="E86" s="109" t="s">
        <v>334</v>
      </c>
      <c r="F86" s="109" t="s">
        <v>237</v>
      </c>
      <c r="G86" s="79" t="s">
        <v>132</v>
      </c>
      <c r="H86" s="55" t="s">
        <v>81</v>
      </c>
      <c r="I86" s="77">
        <v>1</v>
      </c>
      <c r="J86" s="77"/>
      <c r="K86" s="113"/>
      <c r="L86" s="138">
        <v>149808.97</v>
      </c>
      <c r="M86" s="146">
        <v>145445.59</v>
      </c>
      <c r="N86" s="136">
        <v>150000</v>
      </c>
      <c r="O86" s="137">
        <f>Q86-P86</f>
        <v>145445.59</v>
      </c>
      <c r="P86" s="138">
        <v>2181.69</v>
      </c>
      <c r="Q86" s="138">
        <v>147627.28</v>
      </c>
      <c r="R86" s="145">
        <v>145445.6</v>
      </c>
      <c r="S86" s="138">
        <f t="shared" si="5"/>
        <v>97.08737734462764</v>
      </c>
      <c r="T86" s="261" t="s">
        <v>341</v>
      </c>
      <c r="U86" s="233">
        <f>31/3.28</f>
        <v>9.4512195121951219</v>
      </c>
      <c r="V86" s="59"/>
      <c r="W86" s="59"/>
      <c r="X86" s="28"/>
      <c r="Y86" s="61"/>
      <c r="Z86" s="61"/>
      <c r="AA86" s="59"/>
      <c r="AB86" s="61"/>
      <c r="AC86" s="61"/>
      <c r="AD86" s="61"/>
      <c r="AE86" s="59">
        <v>1</v>
      </c>
      <c r="AF86" s="59">
        <v>1000</v>
      </c>
      <c r="AG86" s="59" t="s">
        <v>286</v>
      </c>
      <c r="AH86" s="121" t="s">
        <v>427</v>
      </c>
      <c r="AI86" s="256" t="s">
        <v>493</v>
      </c>
      <c r="AJ86" s="256" t="s">
        <v>709</v>
      </c>
      <c r="AK86" s="28"/>
    </row>
    <row r="87" spans="1:45" s="386" customFormat="1" ht="31.5" hidden="1" customHeight="1" x14ac:dyDescent="0.3">
      <c r="A87" s="370">
        <v>81</v>
      </c>
      <c r="B87" s="371" t="s">
        <v>536</v>
      </c>
      <c r="C87" s="372" t="s">
        <v>404</v>
      </c>
      <c r="D87" s="373" t="s">
        <v>305</v>
      </c>
      <c r="E87" s="374" t="s">
        <v>335</v>
      </c>
      <c r="F87" s="375" t="s">
        <v>336</v>
      </c>
      <c r="G87" s="376" t="s">
        <v>132</v>
      </c>
      <c r="H87" s="377" t="s">
        <v>82</v>
      </c>
      <c r="I87" s="377">
        <v>1</v>
      </c>
      <c r="J87" s="377"/>
      <c r="K87" s="378"/>
      <c r="L87" s="379">
        <v>150000</v>
      </c>
      <c r="M87" s="380">
        <v>145500</v>
      </c>
      <c r="N87" s="381">
        <v>150000</v>
      </c>
      <c r="O87" s="380">
        <f t="shared" si="7"/>
        <v>145500</v>
      </c>
      <c r="P87" s="379">
        <v>2182.5</v>
      </c>
      <c r="Q87" s="382">
        <v>147682.5</v>
      </c>
      <c r="R87" s="383"/>
      <c r="S87" s="379">
        <f t="shared" si="5"/>
        <v>0</v>
      </c>
      <c r="T87" s="384"/>
      <c r="U87" s="385"/>
      <c r="W87" s="387"/>
      <c r="X87" s="388"/>
      <c r="Y87" s="387"/>
      <c r="Z87" s="387"/>
      <c r="AA87" s="388"/>
      <c r="AB87" s="387"/>
      <c r="AC87" s="387"/>
      <c r="AD87" s="387"/>
      <c r="AE87" s="387"/>
      <c r="AF87" s="388">
        <v>85</v>
      </c>
      <c r="AG87" s="388" t="s">
        <v>296</v>
      </c>
      <c r="AH87" s="389" t="s">
        <v>545</v>
      </c>
      <c r="AI87" s="493" t="s">
        <v>687</v>
      </c>
      <c r="AJ87" s="494"/>
      <c r="AK87" s="495"/>
      <c r="AM87" s="390"/>
      <c r="AN87" s="390"/>
      <c r="AO87" s="390"/>
      <c r="AP87" s="390"/>
      <c r="AQ87" s="390"/>
      <c r="AR87" s="390"/>
      <c r="AS87" s="390"/>
    </row>
    <row r="88" spans="1:45" s="7" customFormat="1" ht="36.75" hidden="1" customHeight="1" x14ac:dyDescent="0.3">
      <c r="A88" s="36">
        <v>82</v>
      </c>
      <c r="B88" s="38" t="s">
        <v>536</v>
      </c>
      <c r="C88" s="39" t="s">
        <v>405</v>
      </c>
      <c r="D88" s="336" t="s">
        <v>306</v>
      </c>
      <c r="E88" s="343"/>
      <c r="F88" s="344"/>
      <c r="G88" s="79" t="s">
        <v>132</v>
      </c>
      <c r="H88" s="77" t="s">
        <v>82</v>
      </c>
      <c r="I88" s="77">
        <v>1</v>
      </c>
      <c r="J88" s="77"/>
      <c r="K88" s="197"/>
      <c r="L88" s="146">
        <v>499500</v>
      </c>
      <c r="M88" s="146">
        <v>145500</v>
      </c>
      <c r="N88" s="276">
        <v>150000</v>
      </c>
      <c r="O88" s="137">
        <f t="shared" si="7"/>
        <v>145500</v>
      </c>
      <c r="P88" s="146">
        <v>2250</v>
      </c>
      <c r="Q88" s="146">
        <v>147750</v>
      </c>
      <c r="R88" s="145">
        <v>145500</v>
      </c>
      <c r="S88" s="146">
        <f>R88/N88*100</f>
        <v>97</v>
      </c>
      <c r="T88" s="345"/>
      <c r="U88" s="346"/>
      <c r="V88" s="282"/>
      <c r="W88" s="282"/>
      <c r="X88" s="275"/>
      <c r="Y88" s="275"/>
      <c r="Z88" s="282"/>
      <c r="AB88" s="275"/>
      <c r="AC88" s="275"/>
      <c r="AD88" s="275"/>
      <c r="AE88" s="282">
        <v>1</v>
      </c>
      <c r="AF88" s="282">
        <v>510</v>
      </c>
      <c r="AG88" s="282" t="s">
        <v>296</v>
      </c>
      <c r="AH88" s="347" t="s">
        <v>546</v>
      </c>
      <c r="AI88" s="348" t="s">
        <v>706</v>
      </c>
      <c r="AJ88" s="348" t="s">
        <v>679</v>
      </c>
      <c r="AK88" s="349"/>
      <c r="AM88" s="320"/>
      <c r="AN88" s="320"/>
      <c r="AO88" s="320"/>
      <c r="AP88" s="320"/>
      <c r="AQ88" s="320"/>
      <c r="AR88" s="320"/>
      <c r="AS88" s="320"/>
    </row>
    <row r="89" spans="1:45" ht="44.25" customHeight="1" x14ac:dyDescent="0.3">
      <c r="A89" s="36">
        <v>83</v>
      </c>
      <c r="B89" s="38" t="s">
        <v>536</v>
      </c>
      <c r="C89" s="67" t="s">
        <v>372</v>
      </c>
      <c r="D89" s="361" t="s">
        <v>313</v>
      </c>
      <c r="E89" s="110" t="s">
        <v>244</v>
      </c>
      <c r="F89" s="110">
        <v>493</v>
      </c>
      <c r="G89" s="79" t="s">
        <v>132</v>
      </c>
      <c r="H89" s="40"/>
      <c r="I89" s="77"/>
      <c r="J89" s="77"/>
      <c r="K89" s="113"/>
      <c r="L89" s="138"/>
      <c r="M89" s="146"/>
      <c r="N89" s="136">
        <v>150000</v>
      </c>
      <c r="O89" s="137"/>
      <c r="P89" s="138"/>
      <c r="Q89" s="138"/>
      <c r="R89" s="145"/>
      <c r="S89" s="138"/>
      <c r="T89" s="261"/>
      <c r="U89" s="233"/>
      <c r="V89" s="59"/>
      <c r="W89" s="61"/>
      <c r="X89" s="59"/>
      <c r="Y89" s="61"/>
      <c r="Z89" s="61"/>
      <c r="AA89" s="28"/>
      <c r="AC89" s="61"/>
      <c r="AD89" s="61"/>
      <c r="AE89" s="59"/>
      <c r="AF89" s="59"/>
      <c r="AG89" s="59"/>
      <c r="AH89" s="121"/>
      <c r="AI89" s="256"/>
      <c r="AJ89" s="256"/>
      <c r="AK89" s="28"/>
    </row>
    <row r="90" spans="1:45" ht="48" customHeight="1" x14ac:dyDescent="0.3">
      <c r="A90" s="36">
        <v>84</v>
      </c>
      <c r="B90" s="38" t="s">
        <v>536</v>
      </c>
      <c r="C90" s="67" t="s">
        <v>373</v>
      </c>
      <c r="D90" s="361" t="s">
        <v>314</v>
      </c>
      <c r="E90" s="110" t="s">
        <v>146</v>
      </c>
      <c r="F90" s="110" t="s">
        <v>147</v>
      </c>
      <c r="G90" s="79" t="s">
        <v>132</v>
      </c>
      <c r="H90" s="40"/>
      <c r="I90" s="77"/>
      <c r="J90" s="77"/>
      <c r="K90" s="113"/>
      <c r="L90" s="138"/>
      <c r="M90" s="146"/>
      <c r="N90" s="136">
        <v>150000</v>
      </c>
      <c r="O90" s="137"/>
      <c r="P90" s="138"/>
      <c r="Q90" s="138"/>
      <c r="R90" s="145"/>
      <c r="S90" s="138"/>
      <c r="T90" s="261"/>
      <c r="U90" s="233"/>
      <c r="V90" s="59"/>
      <c r="W90" s="61"/>
      <c r="X90" s="59"/>
      <c r="Y90" s="61"/>
      <c r="Z90" s="61"/>
      <c r="AA90" s="28"/>
      <c r="AB90" s="59"/>
      <c r="AC90" s="61"/>
      <c r="AD90" s="61"/>
      <c r="AE90" s="59"/>
      <c r="AF90" s="59"/>
      <c r="AG90" s="59"/>
      <c r="AH90" s="121"/>
      <c r="AI90" s="256"/>
      <c r="AJ90" s="256"/>
      <c r="AK90" s="28"/>
    </row>
    <row r="91" spans="1:45" ht="44.25" customHeight="1" x14ac:dyDescent="0.3">
      <c r="A91" s="36">
        <v>85</v>
      </c>
      <c r="B91" s="38" t="s">
        <v>536</v>
      </c>
      <c r="C91" s="67" t="s">
        <v>374</v>
      </c>
      <c r="D91" s="361" t="s">
        <v>307</v>
      </c>
      <c r="E91" s="109" t="s">
        <v>146</v>
      </c>
      <c r="F91" s="110" t="s">
        <v>147</v>
      </c>
      <c r="G91" s="79" t="s">
        <v>132</v>
      </c>
      <c r="H91" s="40"/>
      <c r="I91" s="77"/>
      <c r="J91" s="77"/>
      <c r="K91" s="113"/>
      <c r="L91" s="138"/>
      <c r="M91" s="146"/>
      <c r="N91" s="136">
        <v>300000</v>
      </c>
      <c r="O91" s="137"/>
      <c r="P91" s="138"/>
      <c r="Q91" s="138"/>
      <c r="R91" s="145"/>
      <c r="S91" s="138"/>
      <c r="T91" s="261"/>
      <c r="U91" s="233"/>
      <c r="V91" s="59"/>
      <c r="W91" s="61"/>
      <c r="X91" s="59"/>
      <c r="Y91" s="61"/>
      <c r="Z91" s="61"/>
      <c r="AA91" s="28"/>
      <c r="AB91" s="61"/>
      <c r="AC91" s="61"/>
      <c r="AD91" s="61"/>
      <c r="AE91" s="59"/>
      <c r="AF91" s="59"/>
      <c r="AG91" s="59"/>
      <c r="AH91" s="166"/>
      <c r="AI91" s="256"/>
      <c r="AJ91" s="256"/>
      <c r="AK91" s="28"/>
    </row>
    <row r="92" spans="1:45" ht="48.75" hidden="1" customHeight="1" x14ac:dyDescent="0.3">
      <c r="A92" s="36">
        <v>86</v>
      </c>
      <c r="B92" s="38" t="s">
        <v>536</v>
      </c>
      <c r="C92" s="67" t="s">
        <v>375</v>
      </c>
      <c r="D92" s="361" t="s">
        <v>520</v>
      </c>
      <c r="E92" s="109" t="s">
        <v>261</v>
      </c>
      <c r="F92" s="110" t="s">
        <v>337</v>
      </c>
      <c r="G92" s="79" t="s">
        <v>132</v>
      </c>
      <c r="H92" s="55" t="s">
        <v>78</v>
      </c>
      <c r="J92" s="77">
        <v>1</v>
      </c>
      <c r="K92" s="113"/>
      <c r="L92" s="138">
        <v>144341.25</v>
      </c>
      <c r="M92" s="146"/>
      <c r="N92" s="136">
        <v>200000</v>
      </c>
      <c r="O92" s="137">
        <f t="shared" si="7"/>
        <v>200000</v>
      </c>
      <c r="P92" s="138"/>
      <c r="Q92" s="136">
        <v>200000</v>
      </c>
      <c r="R92" s="145">
        <v>144341.25</v>
      </c>
      <c r="S92" s="138">
        <f t="shared" si="5"/>
        <v>100</v>
      </c>
      <c r="T92" s="269"/>
      <c r="U92" s="232"/>
      <c r="W92" s="59"/>
      <c r="X92" s="59"/>
      <c r="Y92" s="59"/>
      <c r="Z92" s="61"/>
      <c r="AA92" s="59"/>
      <c r="AB92" s="61"/>
      <c r="AC92" s="61"/>
      <c r="AD92" s="61"/>
      <c r="AE92" s="59">
        <v>1</v>
      </c>
      <c r="AF92" s="59"/>
      <c r="AG92" s="59" t="s">
        <v>286</v>
      </c>
      <c r="AH92" s="335" t="s">
        <v>710</v>
      </c>
      <c r="AI92" s="256" t="s">
        <v>690</v>
      </c>
      <c r="AJ92" s="256" t="s">
        <v>679</v>
      </c>
      <c r="AK92" s="28"/>
    </row>
    <row r="93" spans="1:45" ht="46.5" customHeight="1" x14ac:dyDescent="0.3">
      <c r="A93" s="36">
        <v>87</v>
      </c>
      <c r="B93" s="38" t="s">
        <v>536</v>
      </c>
      <c r="C93" s="67" t="s">
        <v>376</v>
      </c>
      <c r="D93" s="361" t="s">
        <v>308</v>
      </c>
      <c r="E93" s="109" t="s">
        <v>263</v>
      </c>
      <c r="F93" s="110">
        <v>529</v>
      </c>
      <c r="G93" s="79" t="s">
        <v>132</v>
      </c>
      <c r="H93" s="40"/>
      <c r="I93" s="77"/>
      <c r="J93" s="77"/>
      <c r="K93" s="113"/>
      <c r="L93" s="138"/>
      <c r="M93" s="146"/>
      <c r="N93" s="136">
        <v>200000</v>
      </c>
      <c r="O93" s="137"/>
      <c r="P93" s="138"/>
      <c r="Q93" s="138"/>
      <c r="R93" s="145"/>
      <c r="S93" s="138"/>
      <c r="T93" s="270"/>
      <c r="U93" s="232"/>
      <c r="V93" s="59"/>
      <c r="W93" s="59"/>
      <c r="X93" s="59"/>
      <c r="Y93" s="59"/>
      <c r="Z93" s="61"/>
      <c r="AA93" s="59"/>
      <c r="AB93" s="61"/>
      <c r="AC93" s="61"/>
      <c r="AD93" s="61"/>
      <c r="AE93" s="59"/>
      <c r="AF93" s="59"/>
      <c r="AG93" s="59"/>
      <c r="AH93" s="121"/>
      <c r="AI93" s="256"/>
      <c r="AJ93" s="256"/>
      <c r="AK93" s="28"/>
    </row>
    <row r="94" spans="1:45" ht="44.25" hidden="1" customHeight="1" x14ac:dyDescent="0.3">
      <c r="A94" s="36">
        <v>88</v>
      </c>
      <c r="B94" s="38" t="s">
        <v>536</v>
      </c>
      <c r="C94" s="67" t="s">
        <v>377</v>
      </c>
      <c r="D94" s="361" t="s">
        <v>501</v>
      </c>
      <c r="E94" s="110"/>
      <c r="F94" s="110"/>
      <c r="G94" s="79" t="s">
        <v>132</v>
      </c>
      <c r="H94" s="55" t="s">
        <v>78</v>
      </c>
      <c r="I94" s="275"/>
      <c r="J94" s="77">
        <v>1</v>
      </c>
      <c r="K94" s="113"/>
      <c r="L94" s="138">
        <v>174900</v>
      </c>
      <c r="M94" s="197"/>
      <c r="N94" s="136">
        <v>190000</v>
      </c>
      <c r="O94" s="137">
        <f t="shared" si="7"/>
        <v>190000</v>
      </c>
      <c r="P94" s="138"/>
      <c r="Q94" s="138">
        <v>190000</v>
      </c>
      <c r="R94" s="145">
        <v>174900</v>
      </c>
      <c r="S94" s="138">
        <f t="shared" si="5"/>
        <v>100</v>
      </c>
      <c r="T94" s="262" t="s">
        <v>714</v>
      </c>
      <c r="U94" s="232"/>
      <c r="V94" s="117"/>
      <c r="W94" s="28"/>
      <c r="X94" s="59"/>
      <c r="Y94" s="61"/>
      <c r="Z94" s="61"/>
      <c r="AA94" s="59"/>
      <c r="AB94" s="61"/>
      <c r="AC94" s="61"/>
      <c r="AD94" s="61"/>
      <c r="AE94" s="59">
        <v>1</v>
      </c>
      <c r="AF94" s="59"/>
      <c r="AG94" s="59" t="s">
        <v>286</v>
      </c>
      <c r="AH94" s="166" t="s">
        <v>713</v>
      </c>
      <c r="AI94" s="256" t="s">
        <v>711</v>
      </c>
      <c r="AJ94" s="256" t="s">
        <v>712</v>
      </c>
      <c r="AK94" s="28"/>
    </row>
    <row r="95" spans="1:45" ht="36" hidden="1" customHeight="1" x14ac:dyDescent="0.3">
      <c r="A95" s="36">
        <v>89</v>
      </c>
      <c r="B95" s="38" t="s">
        <v>536</v>
      </c>
      <c r="C95" s="67" t="s">
        <v>378</v>
      </c>
      <c r="D95" s="361" t="s">
        <v>315</v>
      </c>
      <c r="E95" s="110"/>
      <c r="F95" s="110"/>
      <c r="G95" s="79" t="s">
        <v>132</v>
      </c>
      <c r="H95" s="55" t="s">
        <v>78</v>
      </c>
      <c r="I95" s="275"/>
      <c r="J95" s="77">
        <v>1</v>
      </c>
      <c r="K95" s="113"/>
      <c r="L95" s="138">
        <v>67887</v>
      </c>
      <c r="M95" s="197"/>
      <c r="N95" s="136">
        <v>250000</v>
      </c>
      <c r="O95" s="137">
        <v>250000</v>
      </c>
      <c r="P95" s="138"/>
      <c r="Q95" s="138">
        <v>250000</v>
      </c>
      <c r="R95" s="145">
        <v>67862.5</v>
      </c>
      <c r="S95" s="138">
        <f t="shared" si="5"/>
        <v>99.963910616170992</v>
      </c>
      <c r="T95" s="270" t="s">
        <v>716</v>
      </c>
      <c r="U95" s="232"/>
      <c r="V95" s="59"/>
      <c r="X95" s="59"/>
      <c r="Y95" s="61"/>
      <c r="Z95" s="61"/>
      <c r="AA95" s="59"/>
      <c r="AB95" s="61"/>
      <c r="AC95" s="61"/>
      <c r="AD95" s="61"/>
      <c r="AE95" s="59">
        <v>1</v>
      </c>
      <c r="AF95" s="59"/>
      <c r="AG95" s="59" t="s">
        <v>286</v>
      </c>
      <c r="AH95" s="242" t="s">
        <v>715</v>
      </c>
      <c r="AI95" s="256" t="s">
        <v>690</v>
      </c>
      <c r="AJ95" s="256" t="s">
        <v>679</v>
      </c>
      <c r="AK95" s="28"/>
    </row>
    <row r="96" spans="1:45" ht="36" hidden="1" customHeight="1" x14ac:dyDescent="0.3">
      <c r="A96" s="36">
        <v>90</v>
      </c>
      <c r="B96" s="38" t="s">
        <v>522</v>
      </c>
      <c r="C96" s="39" t="s">
        <v>327</v>
      </c>
      <c r="D96" s="361" t="s">
        <v>316</v>
      </c>
      <c r="E96" s="109" t="s">
        <v>185</v>
      </c>
      <c r="F96" s="110"/>
      <c r="G96" s="79" t="s">
        <v>132</v>
      </c>
      <c r="H96" s="40" t="s">
        <v>84</v>
      </c>
      <c r="I96" s="77">
        <v>1</v>
      </c>
      <c r="J96" s="77"/>
      <c r="K96" s="113"/>
      <c r="L96" s="136">
        <v>250000</v>
      </c>
      <c r="M96" s="146">
        <v>242715.04</v>
      </c>
      <c r="N96" s="136">
        <v>250000</v>
      </c>
      <c r="O96" s="137">
        <f>Q96-P96</f>
        <v>242715.04</v>
      </c>
      <c r="P96" s="138">
        <v>3642.53</v>
      </c>
      <c r="Q96" s="138">
        <v>246357.57</v>
      </c>
      <c r="R96" s="145">
        <v>242715.14</v>
      </c>
      <c r="S96" s="138">
        <f t="shared" ref="S96:S105" si="8">R96/L96*100</f>
        <v>97.086056000000013</v>
      </c>
      <c r="T96" s="269"/>
      <c r="U96" s="232"/>
      <c r="W96" s="59"/>
      <c r="X96" s="59"/>
      <c r="Y96" s="59"/>
      <c r="Z96" s="59"/>
      <c r="AB96" s="59"/>
      <c r="AC96" s="59"/>
      <c r="AD96" s="59"/>
      <c r="AE96" s="59">
        <v>1</v>
      </c>
      <c r="AF96" s="59">
        <v>1200</v>
      </c>
      <c r="AG96" s="59" t="s">
        <v>290</v>
      </c>
      <c r="AH96" s="121" t="s">
        <v>410</v>
      </c>
      <c r="AI96" s="256" t="s">
        <v>468</v>
      </c>
      <c r="AJ96" s="256" t="s">
        <v>550</v>
      </c>
      <c r="AK96" s="28"/>
    </row>
    <row r="97" spans="1:45" s="35" customFormat="1" ht="42" hidden="1" customHeight="1" x14ac:dyDescent="0.2">
      <c r="A97" s="36">
        <v>91</v>
      </c>
      <c r="B97" s="38" t="s">
        <v>525</v>
      </c>
      <c r="C97" s="39" t="s">
        <v>333</v>
      </c>
      <c r="D97" s="154" t="s">
        <v>363</v>
      </c>
      <c r="E97" s="79"/>
      <c r="F97" s="79"/>
      <c r="G97" s="79" t="s">
        <v>132</v>
      </c>
      <c r="H97" s="40" t="s">
        <v>84</v>
      </c>
      <c r="I97" s="41"/>
      <c r="J97" s="41">
        <v>1</v>
      </c>
      <c r="K97" s="113"/>
      <c r="L97" s="137">
        <v>98500</v>
      </c>
      <c r="M97" s="137"/>
      <c r="N97" s="137">
        <v>100000</v>
      </c>
      <c r="O97" s="137">
        <f>Q97-P97</f>
        <v>100000</v>
      </c>
      <c r="P97" s="137"/>
      <c r="Q97" s="137">
        <v>100000</v>
      </c>
      <c r="R97" s="145">
        <v>98500</v>
      </c>
      <c r="S97" s="138">
        <f t="shared" si="8"/>
        <v>100</v>
      </c>
      <c r="T97" s="260"/>
      <c r="U97" s="226"/>
      <c r="V97" s="40"/>
      <c r="W97" s="40"/>
      <c r="X97" s="40"/>
      <c r="Y97" s="40"/>
      <c r="Z97" s="40"/>
      <c r="AA97" s="40"/>
      <c r="AB97" s="40"/>
      <c r="AC97" s="40"/>
      <c r="AD97" s="40"/>
      <c r="AE97" s="40">
        <v>1</v>
      </c>
      <c r="AF97" s="40">
        <v>1150</v>
      </c>
      <c r="AG97" s="68" t="s">
        <v>397</v>
      </c>
      <c r="AH97" s="219" t="s">
        <v>721</v>
      </c>
      <c r="AI97" s="249" t="s">
        <v>722</v>
      </c>
      <c r="AJ97" s="249" t="s">
        <v>723</v>
      </c>
      <c r="AK97" s="36"/>
      <c r="AM97" s="314"/>
      <c r="AN97" s="314"/>
      <c r="AO97" s="314"/>
      <c r="AP97" s="314"/>
      <c r="AQ97" s="314"/>
      <c r="AR97" s="314"/>
      <c r="AS97" s="314"/>
    </row>
    <row r="98" spans="1:45" s="35" customFormat="1" ht="47.25" hidden="1" customHeight="1" x14ac:dyDescent="0.2">
      <c r="A98" s="36">
        <v>92</v>
      </c>
      <c r="B98" s="38" t="s">
        <v>525</v>
      </c>
      <c r="C98" s="39" t="s">
        <v>362</v>
      </c>
      <c r="D98" s="154" t="s">
        <v>495</v>
      </c>
      <c r="E98" s="79" t="s">
        <v>371</v>
      </c>
      <c r="F98" s="79"/>
      <c r="G98" s="79" t="s">
        <v>132</v>
      </c>
      <c r="H98" s="40" t="s">
        <v>84</v>
      </c>
      <c r="I98" s="41"/>
      <c r="J98" s="41">
        <v>1</v>
      </c>
      <c r="K98" s="113"/>
      <c r="L98" s="137">
        <v>100000</v>
      </c>
      <c r="M98" s="137"/>
      <c r="N98" s="137">
        <v>100000</v>
      </c>
      <c r="O98" s="137">
        <f>Q98-P98</f>
        <v>100000</v>
      </c>
      <c r="P98" s="137"/>
      <c r="Q98" s="137">
        <v>100000</v>
      </c>
      <c r="R98" s="137">
        <v>100000</v>
      </c>
      <c r="S98" s="138">
        <f t="shared" si="8"/>
        <v>100</v>
      </c>
      <c r="T98" s="263" t="s">
        <v>497</v>
      </c>
      <c r="U98" s="226"/>
      <c r="V98" s="40"/>
      <c r="W98" s="40"/>
      <c r="X98" s="40"/>
      <c r="Y98" s="40"/>
      <c r="Z98" s="40"/>
      <c r="AA98" s="40"/>
      <c r="AB98" s="40"/>
      <c r="AC98" s="40"/>
      <c r="AD98" s="40"/>
      <c r="AE98" s="40">
        <v>1</v>
      </c>
      <c r="AF98" s="40">
        <v>2500</v>
      </c>
      <c r="AG98" s="68" t="s">
        <v>397</v>
      </c>
      <c r="AH98" s="219"/>
      <c r="AI98" s="249" t="s">
        <v>678</v>
      </c>
      <c r="AJ98" s="249" t="s">
        <v>509</v>
      </c>
      <c r="AK98" s="36"/>
      <c r="AM98" s="314"/>
      <c r="AN98" s="314"/>
      <c r="AO98" s="314"/>
      <c r="AP98" s="314"/>
      <c r="AQ98" s="314"/>
      <c r="AR98" s="314"/>
      <c r="AS98" s="314"/>
    </row>
    <row r="99" spans="1:45" s="35" customFormat="1" ht="44.25" hidden="1" customHeight="1" x14ac:dyDescent="0.2">
      <c r="A99" s="36">
        <v>93</v>
      </c>
      <c r="B99" s="38" t="s">
        <v>525</v>
      </c>
      <c r="C99" s="39" t="s">
        <v>322</v>
      </c>
      <c r="D99" s="154" t="s">
        <v>324</v>
      </c>
      <c r="E99" s="79" t="s">
        <v>209</v>
      </c>
      <c r="F99" s="79"/>
      <c r="G99" s="79" t="s">
        <v>132</v>
      </c>
      <c r="H99" s="40" t="s">
        <v>78</v>
      </c>
      <c r="I99" s="300"/>
      <c r="J99" s="41">
        <v>1</v>
      </c>
      <c r="K99" s="113"/>
      <c r="L99" s="140">
        <v>24930</v>
      </c>
      <c r="M99" s="137"/>
      <c r="N99" s="137">
        <v>25000</v>
      </c>
      <c r="O99" s="137">
        <f>Q99-P99</f>
        <v>25000</v>
      </c>
      <c r="P99" s="137"/>
      <c r="Q99" s="137">
        <v>25000</v>
      </c>
      <c r="R99" s="145">
        <v>24930</v>
      </c>
      <c r="S99" s="138">
        <f t="shared" si="8"/>
        <v>100</v>
      </c>
      <c r="T99" s="263" t="s">
        <v>474</v>
      </c>
      <c r="U99" s="226"/>
      <c r="V99" s="40"/>
      <c r="W99" s="40"/>
      <c r="X99" s="40"/>
      <c r="Y99" s="40"/>
      <c r="Z99" s="40"/>
      <c r="AA99" s="40"/>
      <c r="AB99" s="40"/>
      <c r="AC99" s="40"/>
      <c r="AD99" s="40"/>
      <c r="AE99" s="40">
        <v>1</v>
      </c>
      <c r="AF99" s="40">
        <v>160</v>
      </c>
      <c r="AG99" s="68" t="s">
        <v>286</v>
      </c>
      <c r="AH99" s="219" t="s">
        <v>724</v>
      </c>
      <c r="AI99" s="249" t="s">
        <v>725</v>
      </c>
      <c r="AJ99" s="249" t="s">
        <v>726</v>
      </c>
      <c r="AK99" s="36"/>
      <c r="AM99" s="314"/>
      <c r="AN99" s="314"/>
      <c r="AO99" s="314"/>
      <c r="AP99" s="314"/>
      <c r="AQ99" s="314"/>
      <c r="AR99" s="314"/>
      <c r="AS99" s="314"/>
    </row>
    <row r="100" spans="1:45" ht="36" hidden="1" customHeight="1" x14ac:dyDescent="0.3">
      <c r="A100" s="36">
        <v>94</v>
      </c>
      <c r="B100" s="38" t="s">
        <v>537</v>
      </c>
      <c r="C100" s="56" t="s">
        <v>328</v>
      </c>
      <c r="D100" s="362" t="s">
        <v>355</v>
      </c>
      <c r="E100" s="112" t="s">
        <v>244</v>
      </c>
      <c r="F100" s="112"/>
      <c r="G100" s="79" t="s">
        <v>132</v>
      </c>
      <c r="H100" s="57" t="s">
        <v>78</v>
      </c>
      <c r="I100" s="301"/>
      <c r="J100" s="299">
        <v>1</v>
      </c>
      <c r="K100" s="140">
        <f>65000+7280</f>
        <v>72280</v>
      </c>
      <c r="L100" s="308">
        <f>K100-(633.04*10)</f>
        <v>65949.600000000006</v>
      </c>
      <c r="M100" s="198"/>
      <c r="N100" s="141">
        <v>75000</v>
      </c>
      <c r="O100" s="137">
        <f>Q100-P100</f>
        <v>75000</v>
      </c>
      <c r="P100" s="114"/>
      <c r="Q100" s="138">
        <v>75000</v>
      </c>
      <c r="R100" s="145">
        <v>72280</v>
      </c>
      <c r="S100" s="138">
        <f>R100/K100*100</f>
        <v>100</v>
      </c>
      <c r="T100" s="270" t="s">
        <v>558</v>
      </c>
      <c r="U100" s="232"/>
      <c r="V100" s="59"/>
      <c r="W100" s="59"/>
      <c r="X100" s="61"/>
      <c r="Y100" s="61"/>
      <c r="AA100" s="59"/>
      <c r="AB100" s="61"/>
      <c r="AC100" s="59"/>
      <c r="AD100" s="61"/>
      <c r="AE100" s="40">
        <v>1</v>
      </c>
      <c r="AF100" s="59">
        <v>281</v>
      </c>
      <c r="AG100" s="59" t="s">
        <v>286</v>
      </c>
      <c r="AH100" s="224" t="s">
        <v>727</v>
      </c>
      <c r="AI100" s="256" t="s">
        <v>573</v>
      </c>
      <c r="AJ100" s="256" t="s">
        <v>728</v>
      </c>
      <c r="AK100" s="28"/>
    </row>
    <row r="101" spans="1:45" ht="36" hidden="1" customHeight="1" x14ac:dyDescent="0.3">
      <c r="A101" s="36">
        <v>95</v>
      </c>
      <c r="B101" s="38" t="s">
        <v>536</v>
      </c>
      <c r="C101" s="67" t="s">
        <v>330</v>
      </c>
      <c r="D101" s="363" t="s">
        <v>338</v>
      </c>
      <c r="E101" s="109" t="s">
        <v>158</v>
      </c>
      <c r="F101" s="109">
        <v>524</v>
      </c>
      <c r="G101" s="79" t="s">
        <v>132</v>
      </c>
      <c r="H101" s="294" t="s">
        <v>82</v>
      </c>
      <c r="I101" s="275"/>
      <c r="J101" s="282">
        <v>1</v>
      </c>
      <c r="K101" s="113"/>
      <c r="L101" s="138">
        <v>67887.5</v>
      </c>
      <c r="M101" s="197"/>
      <c r="N101" s="141">
        <v>75000</v>
      </c>
      <c r="O101" s="137">
        <f t="shared" si="7"/>
        <v>75000</v>
      </c>
      <c r="P101" s="113"/>
      <c r="Q101" s="141">
        <v>75000</v>
      </c>
      <c r="R101" s="338">
        <v>67887.5</v>
      </c>
      <c r="S101" s="138">
        <f t="shared" si="8"/>
        <v>100</v>
      </c>
      <c r="T101" s="273"/>
      <c r="U101" s="236"/>
      <c r="V101" s="59"/>
      <c r="W101" s="61"/>
      <c r="X101" s="59"/>
      <c r="Z101" s="61"/>
      <c r="AA101" s="59"/>
      <c r="AB101" s="61"/>
      <c r="AC101" s="61"/>
      <c r="AD101" s="61"/>
      <c r="AE101" s="59">
        <v>1</v>
      </c>
      <c r="AF101" s="59">
        <v>2000</v>
      </c>
      <c r="AG101" s="59" t="s">
        <v>286</v>
      </c>
      <c r="AH101" s="335" t="s">
        <v>680</v>
      </c>
      <c r="AI101" s="256" t="s">
        <v>681</v>
      </c>
      <c r="AJ101" s="256" t="s">
        <v>679</v>
      </c>
      <c r="AK101" s="28"/>
    </row>
    <row r="102" spans="1:45" ht="45.75" customHeight="1" x14ac:dyDescent="0.3">
      <c r="A102" s="36">
        <v>96</v>
      </c>
      <c r="B102" s="38" t="s">
        <v>536</v>
      </c>
      <c r="C102" s="39" t="s">
        <v>361</v>
      </c>
      <c r="D102" s="154" t="s">
        <v>352</v>
      </c>
      <c r="E102" s="119" t="s">
        <v>353</v>
      </c>
      <c r="F102" s="119"/>
      <c r="G102" s="79" t="s">
        <v>132</v>
      </c>
      <c r="H102" s="40"/>
      <c r="I102" s="299"/>
      <c r="J102" s="280"/>
      <c r="K102" s="114"/>
      <c r="L102" s="218"/>
      <c r="M102" s="243"/>
      <c r="N102" s="141">
        <v>200000</v>
      </c>
      <c r="O102" s="137"/>
      <c r="P102" s="140"/>
      <c r="Q102" s="138"/>
      <c r="R102" s="152"/>
      <c r="S102" s="138"/>
      <c r="T102" s="273"/>
      <c r="U102" s="236"/>
      <c r="V102" s="59"/>
      <c r="W102" s="306"/>
      <c r="X102" s="59"/>
      <c r="Y102" s="61"/>
      <c r="Z102" s="61"/>
      <c r="AB102" s="61"/>
      <c r="AC102" s="59"/>
      <c r="AD102" s="61"/>
      <c r="AE102" s="59"/>
      <c r="AF102" s="59"/>
      <c r="AG102" s="59"/>
      <c r="AH102" s="166"/>
      <c r="AI102" s="256"/>
      <c r="AJ102" s="256"/>
      <c r="AK102" s="28"/>
    </row>
    <row r="103" spans="1:45" ht="51" customHeight="1" x14ac:dyDescent="0.3">
      <c r="A103" s="36">
        <v>97</v>
      </c>
      <c r="B103" s="38" t="s">
        <v>536</v>
      </c>
      <c r="C103" s="39" t="s">
        <v>360</v>
      </c>
      <c r="D103" s="364" t="s">
        <v>518</v>
      </c>
      <c r="E103" s="119" t="s">
        <v>354</v>
      </c>
      <c r="F103" s="119"/>
      <c r="G103" s="79" t="s">
        <v>132</v>
      </c>
      <c r="H103" s="40"/>
      <c r="I103" s="299"/>
      <c r="J103" s="280"/>
      <c r="K103" s="113"/>
      <c r="L103" s="140"/>
      <c r="M103" s="243"/>
      <c r="N103" s="141">
        <v>200000</v>
      </c>
      <c r="O103" s="137"/>
      <c r="P103" s="140"/>
      <c r="Q103" s="138"/>
      <c r="R103" s="341"/>
      <c r="S103" s="138"/>
      <c r="T103" s="261"/>
      <c r="U103" s="305"/>
      <c r="V103" s="59"/>
      <c r="W103" s="28"/>
      <c r="X103" s="61"/>
      <c r="Y103" s="61"/>
      <c r="Z103" s="61"/>
      <c r="AA103" s="59"/>
      <c r="AB103" s="61"/>
      <c r="AC103" s="61"/>
      <c r="AD103" s="61"/>
      <c r="AE103" s="59"/>
      <c r="AF103" s="59"/>
      <c r="AG103" s="59"/>
      <c r="AH103" s="238"/>
      <c r="AI103" s="256"/>
      <c r="AJ103" s="256"/>
      <c r="AK103" s="28"/>
    </row>
    <row r="104" spans="1:45" s="35" customFormat="1" ht="44.25" hidden="1" customHeight="1" x14ac:dyDescent="0.2">
      <c r="A104" s="36">
        <v>98</v>
      </c>
      <c r="B104" s="48" t="s">
        <v>527</v>
      </c>
      <c r="C104" s="39" t="s">
        <v>358</v>
      </c>
      <c r="D104" s="154" t="s">
        <v>359</v>
      </c>
      <c r="E104" s="79" t="s">
        <v>154</v>
      </c>
      <c r="F104" s="79">
        <v>530</v>
      </c>
      <c r="G104" s="79" t="s">
        <v>132</v>
      </c>
      <c r="H104" s="40" t="s">
        <v>84</v>
      </c>
      <c r="I104" s="41">
        <v>1</v>
      </c>
      <c r="J104" s="41"/>
      <c r="K104" s="113"/>
      <c r="L104" s="137">
        <v>250000</v>
      </c>
      <c r="M104" s="137">
        <v>242706.72</v>
      </c>
      <c r="N104" s="137">
        <v>250000</v>
      </c>
      <c r="O104" s="137">
        <f t="shared" ref="O104:O107" si="9">Q104-P104</f>
        <v>242706.71999999997</v>
      </c>
      <c r="P104" s="137">
        <v>3646.64</v>
      </c>
      <c r="Q104" s="137">
        <v>246353.36</v>
      </c>
      <c r="R104" s="145">
        <v>242316.25</v>
      </c>
      <c r="S104" s="138">
        <f t="shared" si="8"/>
        <v>96.926500000000004</v>
      </c>
      <c r="T104" s="260"/>
      <c r="U104" s="226"/>
      <c r="V104" s="40"/>
      <c r="W104" s="40"/>
      <c r="X104" s="40"/>
      <c r="Y104" s="40"/>
      <c r="Z104" s="40"/>
      <c r="AA104" s="40"/>
      <c r="AB104" s="40"/>
      <c r="AC104" s="40"/>
      <c r="AD104" s="40"/>
      <c r="AE104" s="40">
        <v>1</v>
      </c>
      <c r="AF104" s="40">
        <v>200</v>
      </c>
      <c r="AG104" s="68" t="s">
        <v>290</v>
      </c>
      <c r="AH104" s="219" t="s">
        <v>467</v>
      </c>
      <c r="AI104" s="249" t="s">
        <v>551</v>
      </c>
      <c r="AJ104" s="249" t="s">
        <v>691</v>
      </c>
      <c r="AK104" s="36"/>
      <c r="AM104" s="314"/>
      <c r="AN104" s="314"/>
      <c r="AO104" s="314"/>
      <c r="AP104" s="314"/>
      <c r="AQ104" s="314"/>
      <c r="AR104" s="314"/>
      <c r="AS104" s="314"/>
    </row>
    <row r="105" spans="1:45" s="35" customFormat="1" ht="33" hidden="1" customHeight="1" x14ac:dyDescent="0.2">
      <c r="A105" s="36">
        <v>99</v>
      </c>
      <c r="B105" s="43" t="s">
        <v>525</v>
      </c>
      <c r="C105" s="39" t="s">
        <v>408</v>
      </c>
      <c r="D105" s="154" t="s">
        <v>499</v>
      </c>
      <c r="E105" s="79" t="s">
        <v>158</v>
      </c>
      <c r="F105" s="79">
        <v>524</v>
      </c>
      <c r="G105" s="79" t="s">
        <v>132</v>
      </c>
      <c r="H105" s="44" t="s">
        <v>84</v>
      </c>
      <c r="I105" s="41">
        <v>1</v>
      </c>
      <c r="J105" s="41"/>
      <c r="K105" s="113"/>
      <c r="L105" s="137">
        <v>199877.68</v>
      </c>
      <c r="M105" s="137">
        <f>O105-P105</f>
        <v>191144.96000000002</v>
      </c>
      <c r="N105" s="141">
        <v>200000</v>
      </c>
      <c r="O105" s="137">
        <f t="shared" si="9"/>
        <v>194055.80000000002</v>
      </c>
      <c r="P105" s="137">
        <v>2910.84</v>
      </c>
      <c r="Q105" s="137">
        <v>196966.64</v>
      </c>
      <c r="R105" s="145">
        <v>194026</v>
      </c>
      <c r="S105" s="138">
        <f t="shared" si="8"/>
        <v>97.072369461162452</v>
      </c>
      <c r="T105" s="260"/>
      <c r="U105" s="226"/>
      <c r="V105" s="40"/>
      <c r="W105" s="40"/>
      <c r="X105" s="40"/>
      <c r="Y105" s="40"/>
      <c r="Z105" s="40"/>
      <c r="AA105" s="40"/>
      <c r="AB105" s="40"/>
      <c r="AC105" s="40"/>
      <c r="AD105" s="40"/>
      <c r="AE105" s="40">
        <v>1</v>
      </c>
      <c r="AF105" s="40">
        <v>659</v>
      </c>
      <c r="AG105" s="59" t="s">
        <v>286</v>
      </c>
      <c r="AH105" s="219" t="s">
        <v>719</v>
      </c>
      <c r="AI105" s="249" t="s">
        <v>698</v>
      </c>
      <c r="AJ105" s="249" t="s">
        <v>720</v>
      </c>
      <c r="AK105" s="36"/>
      <c r="AM105" s="314"/>
      <c r="AN105" s="314"/>
      <c r="AO105" s="314"/>
      <c r="AP105" s="314"/>
      <c r="AQ105" s="314"/>
      <c r="AR105" s="314"/>
      <c r="AS105" s="314"/>
    </row>
    <row r="106" spans="1:45" s="35" customFormat="1" ht="36" hidden="1" customHeight="1" x14ac:dyDescent="0.2">
      <c r="A106" s="36">
        <v>100</v>
      </c>
      <c r="B106" s="58" t="s">
        <v>535</v>
      </c>
      <c r="C106" s="135" t="s">
        <v>418</v>
      </c>
      <c r="D106" s="154" t="s">
        <v>419</v>
      </c>
      <c r="E106" s="79" t="s">
        <v>439</v>
      </c>
      <c r="F106" s="79" t="s">
        <v>237</v>
      </c>
      <c r="G106" s="79" t="s">
        <v>132</v>
      </c>
      <c r="H106" s="40" t="s">
        <v>78</v>
      </c>
      <c r="I106" s="41"/>
      <c r="J106" s="41">
        <v>1</v>
      </c>
      <c r="K106" s="113"/>
      <c r="L106" s="137">
        <v>54760</v>
      </c>
      <c r="M106" s="137"/>
      <c r="N106" s="141">
        <v>50000</v>
      </c>
      <c r="O106" s="137">
        <f t="shared" si="9"/>
        <v>50000</v>
      </c>
      <c r="P106" s="137"/>
      <c r="Q106" s="141">
        <v>50000</v>
      </c>
      <c r="R106" s="141">
        <v>50000</v>
      </c>
      <c r="S106" s="138">
        <f>R106/N106*100</f>
        <v>100</v>
      </c>
      <c r="T106" s="263" t="s">
        <v>513</v>
      </c>
      <c r="U106" s="226"/>
      <c r="W106" s="292"/>
      <c r="X106" s="292"/>
      <c r="Y106" s="292"/>
      <c r="Z106" s="292"/>
      <c r="AA106" s="292"/>
      <c r="AB106" s="292"/>
      <c r="AC106" s="292"/>
      <c r="AD106" s="292"/>
      <c r="AE106" s="292">
        <v>1</v>
      </c>
      <c r="AF106" s="40">
        <v>105</v>
      </c>
      <c r="AG106" s="59" t="s">
        <v>286</v>
      </c>
      <c r="AH106" s="219" t="s">
        <v>514</v>
      </c>
      <c r="AI106" s="249" t="s">
        <v>552</v>
      </c>
      <c r="AJ106" s="249" t="s">
        <v>679</v>
      </c>
      <c r="AK106" s="121" t="s">
        <v>512</v>
      </c>
      <c r="AM106" s="314"/>
      <c r="AN106" s="314"/>
      <c r="AO106" s="314"/>
      <c r="AP106" s="314"/>
      <c r="AQ106" s="314"/>
      <c r="AR106" s="314"/>
      <c r="AS106" s="314"/>
    </row>
    <row r="107" spans="1:45" s="35" customFormat="1" ht="42.75" hidden="1" customHeight="1" x14ac:dyDescent="0.2">
      <c r="A107" s="418">
        <v>101</v>
      </c>
      <c r="B107" s="419" t="s">
        <v>536</v>
      </c>
      <c r="C107" s="130" t="s">
        <v>519</v>
      </c>
      <c r="D107" s="420" t="s">
        <v>521</v>
      </c>
      <c r="E107" s="421" t="s">
        <v>538</v>
      </c>
      <c r="F107" s="421"/>
      <c r="G107" s="421" t="s">
        <v>132</v>
      </c>
      <c r="H107" s="422" t="s">
        <v>81</v>
      </c>
      <c r="I107" s="423">
        <v>1</v>
      </c>
      <c r="J107" s="423"/>
      <c r="K107" s="424"/>
      <c r="L107" s="151">
        <v>50000</v>
      </c>
      <c r="M107" s="425">
        <v>48543.34</v>
      </c>
      <c r="N107" s="151">
        <v>50000</v>
      </c>
      <c r="O107" s="425">
        <f t="shared" si="9"/>
        <v>48543.34</v>
      </c>
      <c r="P107" s="425">
        <v>728.33</v>
      </c>
      <c r="Q107" s="151">
        <v>49271.67</v>
      </c>
      <c r="R107" s="426">
        <v>44422.400000000001</v>
      </c>
      <c r="S107" s="427">
        <f>R107/L107*100</f>
        <v>88.844800000000006</v>
      </c>
      <c r="T107" s="428">
        <f>14/3.28</f>
        <v>4.2682926829268295</v>
      </c>
      <c r="U107" s="429"/>
      <c r="V107" s="430"/>
      <c r="W107" s="430"/>
      <c r="X107" s="430"/>
      <c r="Y107" s="430"/>
      <c r="Z107" s="430"/>
      <c r="AA107" s="431"/>
      <c r="AB107" s="430"/>
      <c r="AC107" s="430"/>
      <c r="AD107" s="430"/>
      <c r="AE107" s="431">
        <v>1</v>
      </c>
      <c r="AF107" s="292"/>
      <c r="AG107" s="432" t="s">
        <v>290</v>
      </c>
      <c r="AH107" s="433" t="s">
        <v>428</v>
      </c>
      <c r="AI107" s="434" t="s">
        <v>703</v>
      </c>
      <c r="AJ107" s="434" t="s">
        <v>720</v>
      </c>
      <c r="AK107" s="435"/>
      <c r="AM107" s="314"/>
      <c r="AN107" s="314"/>
      <c r="AO107" s="314"/>
      <c r="AP107" s="314"/>
      <c r="AQ107" s="314"/>
      <c r="AR107" s="314"/>
      <c r="AS107" s="314"/>
    </row>
    <row r="108" spans="1:45" s="439" customFormat="1" ht="33" hidden="1" customHeight="1" x14ac:dyDescent="0.25">
      <c r="A108" s="469" t="s">
        <v>8</v>
      </c>
      <c r="B108" s="470"/>
      <c r="C108" s="471"/>
      <c r="D108" s="123"/>
      <c r="E108" s="123"/>
      <c r="F108" s="123"/>
      <c r="G108" s="123"/>
      <c r="H108" s="123"/>
      <c r="I108" s="302">
        <f>SUM(I7:I107)</f>
        <v>40</v>
      </c>
      <c r="J108" s="302">
        <f>SUM(J7:J107)</f>
        <v>38</v>
      </c>
      <c r="K108" s="142">
        <f>SUM(K7:K107)</f>
        <v>896319.91000000015</v>
      </c>
      <c r="L108" s="142">
        <f>SUM(L7:L107)</f>
        <v>12642093.040000001</v>
      </c>
      <c r="M108" s="142">
        <f>SUM(M7:M107)</f>
        <v>8494874.5900000017</v>
      </c>
      <c r="N108" s="142">
        <f>SUM(N7:N107)</f>
        <v>18040000</v>
      </c>
      <c r="O108" s="142">
        <f>SUM(O7:O107)</f>
        <v>12342291.510000002</v>
      </c>
      <c r="P108" s="142">
        <f>SUM(P7:P107)</f>
        <v>124949.93999999999</v>
      </c>
      <c r="Q108" s="142">
        <f>SUM(Q7:Q107)</f>
        <v>12467241.450000001</v>
      </c>
      <c r="R108" s="142">
        <f>SUM(R7:R107)</f>
        <v>11265038.980000002</v>
      </c>
      <c r="S108" s="142"/>
      <c r="T108" s="237"/>
      <c r="U108" s="237"/>
      <c r="V108" s="124">
        <f>SUM(V7:V107)</f>
        <v>0</v>
      </c>
      <c r="W108" s="124">
        <f>SUM(W7:W107)</f>
        <v>0</v>
      </c>
      <c r="X108" s="124">
        <f>SUM(X7:X107)</f>
        <v>0</v>
      </c>
      <c r="Y108" s="124">
        <f>SUM(Y7:Y107)</f>
        <v>0</v>
      </c>
      <c r="Z108" s="124">
        <f>SUM(Z7:Z107)</f>
        <v>0</v>
      </c>
      <c r="AA108" s="124">
        <f>SUM(AA7:AA107)</f>
        <v>0</v>
      </c>
      <c r="AB108" s="124">
        <f>SUM(AB7:AB107)</f>
        <v>0</v>
      </c>
      <c r="AC108" s="124">
        <f>SUM(AC7:AC107)</f>
        <v>0</v>
      </c>
      <c r="AD108" s="124">
        <f>SUM(AD7:AD107)</f>
        <v>0</v>
      </c>
      <c r="AE108" s="124">
        <f>SUM(AE7:AE107)</f>
        <v>76</v>
      </c>
      <c r="AF108" s="124">
        <f>SUM(AF7:AF106)</f>
        <v>55622</v>
      </c>
      <c r="AG108" s="124"/>
      <c r="AH108" s="216"/>
      <c r="AI108" s="253"/>
      <c r="AJ108" s="253"/>
      <c r="AK108" s="124"/>
      <c r="AM108" s="440"/>
      <c r="AN108" s="440"/>
      <c r="AO108" s="440"/>
      <c r="AP108" s="440"/>
      <c r="AQ108" s="440"/>
      <c r="AR108" s="440"/>
      <c r="AS108" s="440"/>
    </row>
    <row r="109" spans="1:45" s="125" customFormat="1" ht="33" customHeight="1" x14ac:dyDescent="0.25">
      <c r="A109" s="415"/>
      <c r="B109" s="415"/>
      <c r="C109" s="415"/>
      <c r="D109" s="416"/>
      <c r="E109" s="416"/>
      <c r="F109" s="416"/>
      <c r="G109" s="416"/>
      <c r="H109" s="416"/>
      <c r="I109" s="417"/>
      <c r="J109" s="417"/>
      <c r="K109" s="413"/>
      <c r="L109" s="413"/>
      <c r="M109" s="413"/>
      <c r="N109" s="413"/>
      <c r="O109" s="413"/>
      <c r="P109" s="413"/>
      <c r="Q109" s="413"/>
      <c r="R109" s="413"/>
      <c r="S109" s="413"/>
      <c r="T109" s="436"/>
      <c r="U109" s="436"/>
      <c r="V109" s="415"/>
      <c r="W109" s="415"/>
      <c r="X109" s="415"/>
      <c r="Y109" s="415"/>
      <c r="Z109" s="415"/>
      <c r="AA109" s="415"/>
      <c r="AB109" s="415"/>
      <c r="AC109" s="415"/>
      <c r="AD109" s="415"/>
      <c r="AE109" s="415"/>
      <c r="AF109" s="415"/>
      <c r="AG109" s="415"/>
      <c r="AH109" s="437"/>
      <c r="AI109" s="438"/>
      <c r="AJ109" s="438"/>
      <c r="AK109" s="415"/>
      <c r="AM109" s="316"/>
      <c r="AN109" s="316"/>
      <c r="AO109" s="316"/>
      <c r="AP109" s="316"/>
      <c r="AQ109" s="316"/>
      <c r="AR109" s="316"/>
      <c r="AS109" s="316"/>
    </row>
    <row r="110" spans="1:45" s="125" customFormat="1" ht="33" customHeight="1" x14ac:dyDescent="0.25">
      <c r="A110" s="415"/>
      <c r="B110" s="415"/>
      <c r="C110" s="415"/>
      <c r="D110" s="416"/>
      <c r="E110" s="416"/>
      <c r="F110" s="416"/>
      <c r="G110" s="416"/>
      <c r="H110" s="416"/>
      <c r="I110" s="417"/>
      <c r="J110" s="417"/>
      <c r="K110" s="413"/>
      <c r="L110" s="413"/>
      <c r="M110" s="413"/>
      <c r="N110" s="413"/>
      <c r="O110" s="413"/>
      <c r="P110" s="413"/>
      <c r="Q110" s="413"/>
      <c r="R110" s="413"/>
      <c r="S110" s="413"/>
      <c r="T110" s="436"/>
      <c r="U110" s="436"/>
      <c r="V110" s="415"/>
      <c r="W110" s="415"/>
      <c r="X110" s="415"/>
      <c r="Y110" s="415"/>
      <c r="Z110" s="415"/>
      <c r="AA110" s="415"/>
      <c r="AB110" s="415"/>
      <c r="AC110" s="415"/>
      <c r="AD110" s="415"/>
      <c r="AE110" s="415"/>
      <c r="AF110" s="415"/>
      <c r="AG110" s="415"/>
      <c r="AH110" s="437"/>
      <c r="AI110" s="438"/>
      <c r="AJ110" s="438"/>
      <c r="AK110" s="415"/>
      <c r="AM110" s="316"/>
      <c r="AN110" s="316"/>
      <c r="AO110" s="316"/>
      <c r="AP110" s="316"/>
      <c r="AQ110" s="316"/>
      <c r="AR110" s="316"/>
      <c r="AS110" s="316"/>
    </row>
    <row r="111" spans="1:45" ht="15" customHeight="1" x14ac:dyDescent="0.3">
      <c r="A111" s="96"/>
      <c r="B111" s="96"/>
      <c r="C111" s="96"/>
      <c r="D111" s="97"/>
      <c r="E111" s="97"/>
      <c r="F111" s="97"/>
      <c r="G111" s="97"/>
      <c r="H111" s="97"/>
      <c r="I111" s="304"/>
      <c r="J111" s="304"/>
      <c r="K111" s="98"/>
      <c r="L111" s="98"/>
      <c r="M111" s="200"/>
      <c r="N111" s="414"/>
      <c r="O111" s="98"/>
      <c r="S111" s="98"/>
      <c r="T111" s="99"/>
      <c r="U111" s="99"/>
      <c r="V111" s="100"/>
      <c r="W111" s="100"/>
      <c r="X111" s="100"/>
      <c r="Y111" s="100"/>
      <c r="Z111" s="100"/>
      <c r="AA111" s="100"/>
      <c r="AB111" s="100"/>
      <c r="AC111" s="100"/>
      <c r="AD111" s="100"/>
      <c r="AE111" s="100"/>
      <c r="AF111" s="100"/>
      <c r="AG111" s="100"/>
      <c r="AH111" s="100"/>
      <c r="AI111" s="100"/>
      <c r="AJ111" s="100"/>
      <c r="AK111" s="100"/>
    </row>
    <row r="112" spans="1:45" ht="15" customHeight="1" x14ac:dyDescent="0.3">
      <c r="A112" s="96"/>
      <c r="B112" s="96"/>
      <c r="C112" s="96"/>
      <c r="D112" s="97"/>
      <c r="E112" s="97"/>
      <c r="F112" s="97"/>
      <c r="G112" s="97"/>
      <c r="H112" s="97"/>
      <c r="I112" s="304"/>
      <c r="J112" s="304"/>
      <c r="K112" s="98"/>
      <c r="L112" s="98"/>
      <c r="M112" s="200"/>
      <c r="N112" s="132"/>
      <c r="O112" s="98"/>
      <c r="S112" s="98"/>
      <c r="T112" s="99"/>
      <c r="U112" s="99"/>
      <c r="V112" s="100"/>
      <c r="W112" s="100"/>
      <c r="X112" s="100"/>
      <c r="Y112" s="100"/>
      <c r="Z112" s="100"/>
      <c r="AA112" s="100"/>
      <c r="AB112" s="100"/>
      <c r="AC112" s="100"/>
      <c r="AD112" s="100"/>
      <c r="AE112" s="100"/>
      <c r="AF112" s="100"/>
      <c r="AG112" s="100"/>
      <c r="AH112" s="100"/>
      <c r="AI112" s="100"/>
      <c r="AJ112" s="100"/>
      <c r="AK112" s="100"/>
    </row>
    <row r="113" spans="1:37" ht="15" customHeight="1" x14ac:dyDescent="0.3">
      <c r="A113" s="96"/>
      <c r="C113" s="81" t="s">
        <v>92</v>
      </c>
      <c r="D113" s="97"/>
      <c r="E113" s="468" t="s">
        <v>318</v>
      </c>
      <c r="F113" s="468"/>
      <c r="G113" s="468"/>
      <c r="H113" s="97"/>
      <c r="I113" s="304"/>
      <c r="J113" s="304"/>
      <c r="K113" s="468" t="s">
        <v>92</v>
      </c>
      <c r="L113" s="468"/>
      <c r="M113" s="468"/>
      <c r="N113" s="468"/>
      <c r="O113" s="468"/>
      <c r="P113" s="98"/>
      <c r="R113" s="477" t="s">
        <v>92</v>
      </c>
      <c r="S113" s="477"/>
      <c r="T113" s="477"/>
      <c r="U113" s="477"/>
      <c r="V113" s="477"/>
      <c r="W113" s="477"/>
      <c r="X113" s="477"/>
      <c r="Y113" s="477"/>
      <c r="Z113" s="477"/>
      <c r="AA113" s="477"/>
      <c r="AB113" s="477"/>
      <c r="AC113" s="477"/>
      <c r="AD113" s="477"/>
      <c r="AE113" s="477"/>
      <c r="AF113" s="477"/>
      <c r="AG113" s="100"/>
      <c r="AH113" s="100"/>
      <c r="AI113" s="100"/>
      <c r="AJ113" s="100"/>
      <c r="AK113" s="100"/>
    </row>
    <row r="114" spans="1:37" ht="15" customHeight="1" x14ac:dyDescent="0.3">
      <c r="A114" s="96"/>
      <c r="C114" s="88" t="s">
        <v>94</v>
      </c>
      <c r="E114" s="486" t="s">
        <v>320</v>
      </c>
      <c r="F114" s="486"/>
      <c r="G114" s="486"/>
      <c r="K114" s="476" t="s">
        <v>321</v>
      </c>
      <c r="L114" s="476"/>
      <c r="M114" s="476"/>
      <c r="N114" s="476"/>
      <c r="O114" s="476"/>
      <c r="R114" s="476" t="s">
        <v>97</v>
      </c>
      <c r="S114" s="476"/>
      <c r="T114" s="476"/>
      <c r="U114" s="476"/>
      <c r="V114" s="476"/>
      <c r="W114" s="476"/>
      <c r="X114" s="476"/>
      <c r="Y114" s="476"/>
      <c r="Z114" s="476"/>
      <c r="AA114" s="476"/>
      <c r="AB114" s="476"/>
      <c r="AC114" s="476"/>
      <c r="AD114" s="476"/>
      <c r="AE114" s="476"/>
      <c r="AF114" s="476"/>
      <c r="AG114" s="100"/>
      <c r="AH114" s="100"/>
      <c r="AI114" s="100"/>
      <c r="AJ114" s="100"/>
      <c r="AK114" s="100"/>
    </row>
    <row r="115" spans="1:37" ht="15" customHeight="1" x14ac:dyDescent="0.3">
      <c r="A115" s="96"/>
      <c r="B115" s="97"/>
      <c r="C115" s="87"/>
      <c r="E115" s="89"/>
      <c r="F115" s="89"/>
      <c r="G115" s="89"/>
      <c r="R115" s="100"/>
      <c r="S115" s="100"/>
      <c r="T115" s="100"/>
      <c r="U115" s="99"/>
      <c r="V115" s="100"/>
      <c r="W115" s="100"/>
      <c r="X115" s="100"/>
      <c r="Y115" s="100"/>
      <c r="Z115" s="100"/>
      <c r="AA115" s="100"/>
      <c r="AB115" s="100"/>
      <c r="AC115" s="100"/>
      <c r="AD115" s="100"/>
      <c r="AE115" s="100"/>
      <c r="AF115" s="100"/>
      <c r="AG115" s="100"/>
      <c r="AH115" s="100"/>
      <c r="AI115" s="100"/>
      <c r="AJ115" s="100"/>
      <c r="AK115" s="100"/>
    </row>
    <row r="116" spans="1:37" ht="15" customHeight="1" x14ac:dyDescent="0.3">
      <c r="A116" s="96"/>
      <c r="E116" s="97"/>
      <c r="F116" s="97"/>
      <c r="G116" s="98"/>
      <c r="H116" s="98"/>
      <c r="I116" s="200"/>
      <c r="J116" s="200"/>
      <c r="K116" s="98"/>
      <c r="L116" s="98"/>
      <c r="M116" s="200"/>
      <c r="N116" s="98"/>
      <c r="O116" s="98"/>
      <c r="R116" s="100"/>
      <c r="S116" s="100"/>
      <c r="T116" s="100"/>
      <c r="U116" s="99"/>
      <c r="V116" s="100"/>
      <c r="W116" s="100"/>
      <c r="X116" s="100"/>
      <c r="Y116" s="100"/>
      <c r="Z116" s="100"/>
      <c r="AA116" s="100"/>
      <c r="AB116" s="100"/>
      <c r="AC116" s="100"/>
      <c r="AD116" s="100"/>
      <c r="AE116" s="100"/>
      <c r="AF116" s="100"/>
      <c r="AG116" s="100"/>
      <c r="AH116" s="100"/>
      <c r="AI116" s="100"/>
      <c r="AJ116" s="100"/>
      <c r="AK116" s="100"/>
    </row>
    <row r="117" spans="1:37" ht="15" customHeight="1" x14ac:dyDescent="0.3">
      <c r="A117" s="96"/>
      <c r="D117" s="97"/>
      <c r="E117" s="97"/>
      <c r="F117" s="97"/>
      <c r="G117" s="98"/>
      <c r="H117" s="98"/>
      <c r="I117" s="200"/>
      <c r="J117" s="200"/>
      <c r="K117" s="98"/>
      <c r="L117" s="98"/>
      <c r="M117" s="200"/>
      <c r="N117" s="98"/>
      <c r="O117" s="98"/>
      <c r="Q117" s="339"/>
      <c r="R117" s="100"/>
      <c r="S117" s="100"/>
      <c r="T117" s="100"/>
      <c r="U117" s="99"/>
      <c r="V117" s="100"/>
      <c r="W117" s="100"/>
      <c r="X117" s="100"/>
      <c r="Y117" s="100"/>
      <c r="Z117" s="100"/>
      <c r="AA117" s="100"/>
      <c r="AB117" s="100"/>
      <c r="AC117" s="100"/>
      <c r="AD117" s="100"/>
      <c r="AE117" s="100"/>
      <c r="AF117" s="100"/>
      <c r="AG117" s="100"/>
      <c r="AH117" s="100"/>
      <c r="AI117" s="100"/>
      <c r="AJ117" s="100"/>
      <c r="AK117" s="100"/>
    </row>
    <row r="118" spans="1:37" ht="15" customHeight="1" x14ac:dyDescent="0.3">
      <c r="A118" s="96"/>
      <c r="B118" s="96"/>
      <c r="C118" s="96"/>
      <c r="D118" s="97"/>
      <c r="E118" s="97"/>
      <c r="F118" s="97"/>
      <c r="G118" s="97"/>
      <c r="H118" s="97"/>
      <c r="I118" s="304"/>
      <c r="J118" s="304"/>
      <c r="K118" s="98"/>
      <c r="L118" s="98"/>
      <c r="M118" s="200"/>
      <c r="N118" s="98"/>
      <c r="O118" s="132"/>
      <c r="Q118" s="98"/>
      <c r="R118" s="98"/>
      <c r="S118" s="98"/>
      <c r="T118" s="99"/>
      <c r="U118" s="99"/>
      <c r="V118" s="100"/>
      <c r="W118" s="100"/>
      <c r="X118" s="100"/>
      <c r="Y118" s="100"/>
      <c r="Z118" s="100"/>
      <c r="AA118" s="100"/>
      <c r="AB118" s="100"/>
      <c r="AC118" s="100"/>
      <c r="AD118" s="100"/>
      <c r="AE118" s="100"/>
      <c r="AF118" s="100"/>
      <c r="AG118" s="100"/>
      <c r="AH118" s="100"/>
      <c r="AI118" s="100"/>
      <c r="AJ118" s="100"/>
      <c r="AK118" s="100"/>
    </row>
    <row r="119" spans="1:37" ht="15" customHeight="1" x14ac:dyDescent="0.3">
      <c r="A119" s="96"/>
      <c r="M119" s="202"/>
      <c r="R119" s="134"/>
      <c r="U119" s="99"/>
      <c r="V119" s="100"/>
      <c r="W119" s="100"/>
      <c r="X119" s="100"/>
      <c r="Y119" s="100"/>
      <c r="Z119" s="100"/>
      <c r="AA119" s="100"/>
      <c r="AB119" s="100"/>
      <c r="AC119" s="100"/>
      <c r="AD119" s="100"/>
      <c r="AE119" s="100"/>
      <c r="AF119" s="100"/>
      <c r="AG119" s="100"/>
      <c r="AH119" s="100"/>
      <c r="AI119" s="100"/>
      <c r="AJ119" s="100"/>
      <c r="AK119" s="100"/>
    </row>
    <row r="120" spans="1:37" ht="15" customHeight="1" x14ac:dyDescent="0.3">
      <c r="A120" s="96"/>
      <c r="Q120" s="134"/>
      <c r="U120" s="99"/>
      <c r="V120" s="100"/>
      <c r="W120" s="100"/>
      <c r="X120" s="100"/>
      <c r="Y120" s="100"/>
      <c r="Z120" s="100"/>
      <c r="AA120" s="100"/>
      <c r="AB120" s="100"/>
      <c r="AC120" s="100"/>
      <c r="AD120" s="100"/>
      <c r="AE120" s="100"/>
      <c r="AF120" s="100"/>
      <c r="AG120" s="100"/>
      <c r="AH120" s="100"/>
      <c r="AI120" s="100"/>
      <c r="AJ120" s="100"/>
      <c r="AK120" s="100"/>
    </row>
    <row r="121" spans="1:37" ht="15" customHeight="1" x14ac:dyDescent="0.3">
      <c r="A121" s="96"/>
      <c r="U121" s="99"/>
      <c r="V121" s="100"/>
      <c r="W121" s="100"/>
      <c r="X121" s="100"/>
      <c r="Y121" s="100"/>
      <c r="Z121" s="100"/>
      <c r="AA121" s="100"/>
      <c r="AB121" s="100"/>
      <c r="AC121" s="100"/>
      <c r="AD121" s="100"/>
      <c r="AE121" s="100"/>
      <c r="AF121" s="100"/>
      <c r="AG121" s="100"/>
      <c r="AH121" s="100"/>
      <c r="AI121" s="100"/>
      <c r="AJ121" s="100"/>
      <c r="AK121" s="100"/>
    </row>
    <row r="122" spans="1:37" ht="15" customHeight="1" x14ac:dyDescent="0.3">
      <c r="A122" s="96"/>
      <c r="U122" s="99"/>
      <c r="V122" s="100"/>
      <c r="W122" s="100"/>
      <c r="X122" s="100"/>
      <c r="Y122" s="100"/>
      <c r="Z122" s="100"/>
      <c r="AA122" s="100"/>
      <c r="AB122" s="100"/>
      <c r="AC122" s="100"/>
      <c r="AD122" s="100"/>
      <c r="AE122" s="100"/>
      <c r="AF122" s="100"/>
      <c r="AG122" s="100"/>
      <c r="AH122" s="100"/>
      <c r="AI122" s="100"/>
      <c r="AJ122" s="100"/>
      <c r="AK122" s="100"/>
    </row>
    <row r="123" spans="1:37" ht="15" customHeight="1" x14ac:dyDescent="0.3">
      <c r="A123" s="96"/>
      <c r="B123" s="96"/>
      <c r="C123" s="96"/>
      <c r="D123" s="97"/>
      <c r="E123" s="97"/>
      <c r="F123" s="97"/>
      <c r="G123" s="97"/>
      <c r="H123" s="97"/>
      <c r="I123" s="304"/>
      <c r="J123" s="304"/>
      <c r="K123" s="98"/>
      <c r="L123" s="98"/>
      <c r="M123" s="200"/>
      <c r="N123" s="98"/>
      <c r="O123" s="98"/>
      <c r="P123" s="98"/>
      <c r="Q123" s="98"/>
      <c r="R123" s="98"/>
      <c r="S123" s="98"/>
      <c r="T123" s="99"/>
      <c r="U123" s="99"/>
      <c r="V123" s="100"/>
      <c r="W123" s="100"/>
      <c r="X123" s="100"/>
      <c r="Y123" s="100"/>
      <c r="Z123" s="100"/>
      <c r="AA123" s="100"/>
      <c r="AB123" s="100"/>
      <c r="AC123" s="100"/>
      <c r="AD123" s="100"/>
      <c r="AE123" s="100"/>
      <c r="AF123" s="100"/>
      <c r="AG123" s="100"/>
      <c r="AH123" s="100"/>
      <c r="AI123" s="100"/>
      <c r="AJ123" s="100"/>
      <c r="AK123" s="100"/>
    </row>
    <row r="124" spans="1:37" ht="15" customHeight="1" x14ac:dyDescent="0.3">
      <c r="A124" s="96"/>
      <c r="B124" s="96"/>
      <c r="C124" s="96"/>
      <c r="D124" s="97"/>
      <c r="E124" s="97"/>
      <c r="F124" s="97"/>
      <c r="G124" s="97"/>
      <c r="H124" s="97"/>
      <c r="I124" s="304"/>
      <c r="J124" s="304"/>
      <c r="K124" s="98"/>
      <c r="L124" s="98"/>
      <c r="M124" s="200"/>
      <c r="N124" s="98"/>
      <c r="O124" s="98"/>
      <c r="P124" s="98"/>
      <c r="Q124" s="98"/>
      <c r="R124" s="98"/>
      <c r="S124" s="98"/>
      <c r="T124" s="99"/>
      <c r="U124" s="99"/>
      <c r="V124" s="100"/>
      <c r="W124" s="100"/>
      <c r="X124" s="100"/>
      <c r="Y124" s="100"/>
      <c r="Z124" s="100"/>
      <c r="AA124" s="100"/>
      <c r="AB124" s="100"/>
      <c r="AC124" s="100"/>
      <c r="AD124" s="100"/>
      <c r="AE124" s="100"/>
      <c r="AF124" s="100"/>
      <c r="AG124" s="100"/>
      <c r="AH124" s="100"/>
      <c r="AI124" s="100"/>
      <c r="AJ124" s="100"/>
      <c r="AK124" s="100"/>
    </row>
    <row r="125" spans="1:37" ht="14.25" customHeight="1" x14ac:dyDescent="0.3">
      <c r="A125" s="96"/>
      <c r="B125" s="96"/>
      <c r="C125" s="96"/>
      <c r="D125" s="97"/>
      <c r="E125" s="97"/>
      <c r="Y125" s="100"/>
      <c r="Z125" s="100"/>
      <c r="AA125" s="100"/>
      <c r="AB125" s="100"/>
      <c r="AC125" s="100"/>
      <c r="AD125" s="100"/>
      <c r="AE125" s="100"/>
      <c r="AF125" s="100"/>
      <c r="AG125" s="100"/>
      <c r="AH125" s="100"/>
      <c r="AI125" s="100"/>
      <c r="AJ125" s="100"/>
      <c r="AK125" s="100"/>
    </row>
    <row r="126" spans="1:37" ht="15" hidden="1" customHeight="1" x14ac:dyDescent="0.3">
      <c r="A126" s="96"/>
      <c r="B126" s="96"/>
      <c r="C126" s="96"/>
      <c r="D126" s="97"/>
      <c r="E126" s="97"/>
      <c r="P126" s="309">
        <v>204817.47</v>
      </c>
      <c r="Q126" s="309"/>
      <c r="R126" s="351">
        <v>16412370.449999999</v>
      </c>
      <c r="Y126" s="100"/>
      <c r="Z126" s="100"/>
      <c r="AA126" s="100"/>
      <c r="AB126" s="100"/>
      <c r="AC126" s="100"/>
      <c r="AD126" s="100"/>
      <c r="AE126" s="100"/>
      <c r="AF126" s="100"/>
      <c r="AG126" s="100"/>
      <c r="AH126" s="100"/>
      <c r="AI126" s="100"/>
      <c r="AJ126" s="100"/>
      <c r="AK126" s="100"/>
    </row>
    <row r="127" spans="1:37" ht="15" hidden="1" customHeight="1" x14ac:dyDescent="0.3">
      <c r="A127" s="96"/>
      <c r="B127" s="96"/>
      <c r="C127" s="96"/>
      <c r="D127" s="97"/>
      <c r="E127" s="97"/>
      <c r="P127" s="128">
        <f>245981.46+125000+197070.68+196940.45</f>
        <v>764992.58999999985</v>
      </c>
      <c r="Q127" s="132">
        <v>16532314.76</v>
      </c>
      <c r="R127" s="134">
        <v>393932.5</v>
      </c>
      <c r="Y127" s="100"/>
      <c r="Z127" s="100"/>
      <c r="AA127" s="100"/>
      <c r="AB127" s="100"/>
      <c r="AC127" s="100"/>
      <c r="AD127" s="100"/>
      <c r="AE127" s="100"/>
      <c r="AF127" s="100"/>
      <c r="AG127" s="100"/>
      <c r="AH127" s="100"/>
      <c r="AI127" s="100"/>
      <c r="AJ127" s="100"/>
      <c r="AK127" s="100"/>
    </row>
    <row r="128" spans="1:37" ht="15" hidden="1" customHeight="1" x14ac:dyDescent="0.3">
      <c r="A128" s="96"/>
      <c r="B128" s="96"/>
      <c r="C128" s="96"/>
      <c r="D128" s="97"/>
      <c r="E128" s="97"/>
      <c r="P128" s="90">
        <f>197089.02+197087.05+147750+49271.67</f>
        <v>591197.74</v>
      </c>
      <c r="Q128" s="134">
        <f>Q108-Q127</f>
        <v>-4065073.3099999987</v>
      </c>
      <c r="Y128" s="100"/>
      <c r="Z128" s="100"/>
      <c r="AA128" s="100"/>
      <c r="AB128" s="100"/>
      <c r="AC128" s="100"/>
      <c r="AD128" s="100"/>
      <c r="AE128" s="100"/>
      <c r="AF128" s="100"/>
      <c r="AG128" s="100"/>
      <c r="AH128" s="100"/>
      <c r="AI128" s="100"/>
      <c r="AJ128" s="100"/>
      <c r="AK128" s="100"/>
    </row>
    <row r="129" spans="1:55" ht="15" hidden="1" customHeight="1" x14ac:dyDescent="0.3">
      <c r="A129" s="96"/>
      <c r="B129" s="96"/>
      <c r="C129" s="96"/>
      <c r="D129" s="97"/>
      <c r="E129" s="97"/>
      <c r="F129" s="97"/>
      <c r="G129" s="97"/>
      <c r="H129" s="97"/>
      <c r="I129" s="304"/>
      <c r="J129" s="304"/>
      <c r="K129" s="98"/>
      <c r="L129" s="98"/>
      <c r="M129" s="200"/>
      <c r="N129" s="98"/>
      <c r="O129" s="98"/>
      <c r="P129" s="339">
        <f>P128+P127</f>
        <v>1356190.3299999998</v>
      </c>
      <c r="R129" s="98"/>
      <c r="S129" s="98"/>
      <c r="T129" s="99"/>
      <c r="U129" s="99"/>
      <c r="V129" s="100"/>
      <c r="W129" s="100"/>
      <c r="X129" s="100"/>
      <c r="Y129" s="100"/>
      <c r="Z129" s="100"/>
      <c r="AA129" s="100"/>
      <c r="AB129" s="100"/>
      <c r="AC129" s="100"/>
      <c r="AD129" s="100"/>
      <c r="AE129" s="100"/>
      <c r="AF129" s="100"/>
      <c r="AG129" s="100"/>
      <c r="AH129" s="100"/>
      <c r="AI129" s="100"/>
      <c r="AJ129" s="100"/>
      <c r="AK129" s="100"/>
    </row>
    <row r="130" spans="1:55" ht="15" hidden="1" customHeight="1" x14ac:dyDescent="0.3">
      <c r="A130" s="96"/>
      <c r="B130" s="96"/>
      <c r="C130" s="96"/>
      <c r="D130" s="97"/>
      <c r="E130" s="97"/>
      <c r="F130" s="97"/>
      <c r="G130" s="97"/>
      <c r="H130" s="97"/>
      <c r="I130" s="304"/>
      <c r="J130" s="304"/>
      <c r="K130" s="98"/>
      <c r="L130" s="98"/>
      <c r="M130" s="200"/>
      <c r="N130" s="98"/>
      <c r="O130" s="98"/>
      <c r="P130" s="339">
        <f>P129-249023.95</f>
        <v>1107166.3799999999</v>
      </c>
      <c r="Q130" s="340">
        <f>Q128+P127</f>
        <v>-3300080.7199999988</v>
      </c>
      <c r="R130" s="98"/>
      <c r="S130" s="98"/>
      <c r="T130" s="99"/>
      <c r="U130" s="99"/>
      <c r="V130" s="100"/>
      <c r="W130" s="100"/>
      <c r="X130" s="100"/>
      <c r="Y130" s="100"/>
      <c r="Z130" s="100"/>
      <c r="AA130" s="100"/>
      <c r="AB130" s="100"/>
      <c r="AC130" s="100"/>
      <c r="AD130" s="100"/>
      <c r="AE130" s="100"/>
      <c r="AF130" s="100"/>
      <c r="AG130" s="100"/>
      <c r="AH130" s="100"/>
      <c r="AI130" s="100"/>
      <c r="AJ130" s="100"/>
      <c r="AK130" s="100"/>
    </row>
    <row r="131" spans="1:55" ht="15" hidden="1" customHeight="1" x14ac:dyDescent="0.3">
      <c r="A131" s="96"/>
      <c r="B131" s="96"/>
      <c r="C131" s="96"/>
      <c r="D131" s="97"/>
      <c r="E131" s="97"/>
      <c r="F131" s="97"/>
      <c r="G131" s="97"/>
      <c r="H131" s="97"/>
      <c r="I131" s="304"/>
      <c r="J131" s="304"/>
      <c r="K131" s="98"/>
      <c r="L131" s="98"/>
      <c r="M131" s="200"/>
      <c r="N131" s="98"/>
      <c r="O131" s="98"/>
      <c r="P131" s="132">
        <f>P130+Q127</f>
        <v>17639481.140000001</v>
      </c>
      <c r="Q131" s="339">
        <f>Q130-249023.75</f>
        <v>-3549104.4699999988</v>
      </c>
      <c r="R131" s="98"/>
      <c r="S131" s="98"/>
      <c r="T131" s="99"/>
      <c r="U131" s="99"/>
      <c r="V131" s="100"/>
      <c r="W131" s="100"/>
      <c r="X131" s="100"/>
      <c r="Y131" s="100"/>
      <c r="Z131" s="100"/>
      <c r="AA131" s="100"/>
      <c r="AB131" s="100"/>
      <c r="AC131" s="100"/>
      <c r="AD131" s="100"/>
      <c r="AE131" s="100"/>
      <c r="AF131" s="100"/>
      <c r="AG131" s="100"/>
      <c r="AH131" s="100"/>
      <c r="AI131" s="100"/>
      <c r="AJ131" s="100"/>
      <c r="AK131" s="100"/>
    </row>
    <row r="132" spans="1:55" ht="15" hidden="1" customHeight="1" x14ac:dyDescent="0.3">
      <c r="A132" s="96"/>
      <c r="B132" s="96"/>
      <c r="C132" s="96"/>
      <c r="D132" s="97"/>
      <c r="E132" s="97"/>
      <c r="F132" s="97"/>
      <c r="G132" s="97"/>
      <c r="H132" s="97"/>
      <c r="I132" s="304"/>
      <c r="J132" s="304"/>
      <c r="K132" s="98"/>
      <c r="L132" s="98"/>
      <c r="M132" s="200"/>
      <c r="N132" s="98"/>
      <c r="O132" s="98"/>
      <c r="P132" s="134">
        <f>Q108-P131</f>
        <v>-5172239.6899999995</v>
      </c>
      <c r="Q132" s="98"/>
      <c r="R132" s="98"/>
      <c r="S132" s="98"/>
      <c r="T132" s="99"/>
      <c r="U132" s="99"/>
      <c r="V132" s="100"/>
      <c r="W132" s="100"/>
      <c r="X132" s="100"/>
      <c r="Y132" s="100"/>
      <c r="Z132" s="100"/>
      <c r="AA132" s="100"/>
      <c r="AB132" s="100"/>
      <c r="AC132" s="100"/>
      <c r="AD132" s="100"/>
      <c r="AE132" s="100"/>
      <c r="AF132" s="100"/>
      <c r="AG132" s="100"/>
      <c r="AH132" s="100"/>
      <c r="AI132" s="100"/>
      <c r="AJ132" s="100"/>
      <c r="AK132" s="100"/>
    </row>
    <row r="133" spans="1:55" s="14" customFormat="1" ht="15" customHeight="1" x14ac:dyDescent="0.3">
      <c r="A133" s="16"/>
      <c r="B133" s="443"/>
      <c r="C133" s="443"/>
      <c r="D133" s="443"/>
      <c r="E133" s="443"/>
      <c r="F133" s="443"/>
      <c r="G133" s="443"/>
      <c r="H133" s="443"/>
      <c r="I133" s="443"/>
      <c r="J133" s="443"/>
      <c r="K133" s="443"/>
      <c r="L133" s="443"/>
      <c r="M133" s="443"/>
      <c r="N133" s="443"/>
      <c r="O133" s="443"/>
      <c r="P133" s="443"/>
      <c r="Q133" s="443"/>
      <c r="R133" s="443"/>
      <c r="S133" s="443"/>
      <c r="T133" s="443"/>
      <c r="U133" s="443"/>
      <c r="V133" s="443"/>
      <c r="W133" s="443"/>
      <c r="X133" s="443"/>
      <c r="Y133" s="443"/>
      <c r="Z133" s="443"/>
      <c r="AA133" s="443"/>
      <c r="AB133" s="443"/>
      <c r="AC133" s="443"/>
      <c r="AD133" s="443"/>
      <c r="AE133" s="443"/>
      <c r="AF133" s="443"/>
      <c r="AG133" s="443"/>
      <c r="AH133" s="443"/>
      <c r="AI133" s="443"/>
      <c r="AJ133" s="443"/>
      <c r="AK133" s="443"/>
      <c r="AM133" s="317"/>
      <c r="AN133" s="317"/>
      <c r="AO133" s="317"/>
      <c r="AP133" s="317"/>
      <c r="AQ133" s="317"/>
      <c r="AR133" s="317"/>
      <c r="AS133" s="317"/>
    </row>
    <row r="134" spans="1:55" s="14" customFormat="1" ht="15" customHeight="1" x14ac:dyDescent="0.3">
      <c r="A134" s="16"/>
      <c r="B134" s="443"/>
      <c r="C134" s="443"/>
      <c r="D134" s="443"/>
      <c r="E134" s="443"/>
      <c r="F134" s="443"/>
      <c r="G134" s="443"/>
      <c r="H134" s="443"/>
      <c r="I134" s="443"/>
      <c r="J134" s="443"/>
      <c r="K134" s="443"/>
      <c r="L134" s="443"/>
      <c r="M134" s="443"/>
      <c r="N134" s="443"/>
      <c r="O134" s="443"/>
      <c r="P134" s="443"/>
      <c r="Q134" s="443"/>
      <c r="R134" s="443"/>
      <c r="S134" s="443"/>
      <c r="T134" s="443"/>
      <c r="U134" s="443"/>
      <c r="V134" s="443"/>
      <c r="W134" s="443"/>
      <c r="X134" s="443"/>
      <c r="Y134" s="443"/>
      <c r="Z134" s="443"/>
      <c r="AA134" s="443"/>
      <c r="AB134" s="443"/>
      <c r="AC134" s="443"/>
      <c r="AD134" s="443"/>
      <c r="AE134" s="443"/>
      <c r="AF134" s="443"/>
      <c r="AG134" s="443"/>
      <c r="AH134" s="443"/>
      <c r="AI134" s="443"/>
      <c r="AJ134" s="443"/>
      <c r="AK134" s="443"/>
      <c r="AM134" s="317"/>
      <c r="AN134" s="317"/>
      <c r="AO134" s="317"/>
      <c r="AP134" s="317"/>
      <c r="AQ134" s="317"/>
      <c r="AR134" s="317"/>
      <c r="AS134" s="317"/>
    </row>
    <row r="135" spans="1:55" ht="16.5" customHeight="1" x14ac:dyDescent="0.3">
      <c r="B135" s="18"/>
      <c r="C135" s="18"/>
      <c r="D135" s="365"/>
      <c r="E135" s="18"/>
      <c r="F135" s="18"/>
      <c r="G135" s="18"/>
      <c r="H135" s="18"/>
      <c r="I135" s="203"/>
      <c r="J135" s="203"/>
      <c r="K135" s="18"/>
      <c r="L135" s="18"/>
      <c r="M135" s="203"/>
      <c r="N135" s="80"/>
      <c r="O135" s="80"/>
      <c r="AE135" s="80"/>
      <c r="AF135" s="82"/>
      <c r="AG135" s="83"/>
      <c r="AH135" s="82"/>
      <c r="AI135" s="83"/>
      <c r="AJ135" s="82"/>
      <c r="AK135" s="84"/>
      <c r="AL135" s="468" t="s">
        <v>319</v>
      </c>
      <c r="AM135" s="468"/>
      <c r="AN135" s="468"/>
      <c r="AO135" s="468"/>
      <c r="AP135" s="318"/>
      <c r="AQ135" s="319"/>
      <c r="AR135" s="320"/>
      <c r="AS135" s="320"/>
      <c r="AT135" s="7"/>
      <c r="AU135" s="7"/>
      <c r="AV135" s="7"/>
      <c r="AW135" s="7"/>
      <c r="AX135" s="7"/>
      <c r="AY135" s="7"/>
      <c r="AZ135" s="7"/>
      <c r="BA135" s="7"/>
      <c r="BB135" s="7"/>
      <c r="BC135" s="85"/>
    </row>
    <row r="136" spans="1:55" ht="6.75" customHeight="1" x14ac:dyDescent="0.3">
      <c r="A136" s="17"/>
      <c r="B136" s="17"/>
      <c r="C136" s="17"/>
      <c r="D136" s="357"/>
      <c r="E136" s="17"/>
      <c r="F136" s="17"/>
      <c r="G136" s="17"/>
      <c r="H136" s="17"/>
      <c r="I136" s="204"/>
      <c r="J136" s="204"/>
      <c r="K136" s="17"/>
      <c r="L136" s="17"/>
      <c r="M136" s="204"/>
      <c r="N136" s="86"/>
      <c r="O136" s="86"/>
      <c r="AE136" s="91"/>
      <c r="AF136" s="92"/>
      <c r="AG136" s="93"/>
      <c r="AH136" s="92"/>
      <c r="AI136" s="93"/>
      <c r="AJ136" s="92"/>
      <c r="AK136" s="94"/>
      <c r="AL136" s="475" t="s">
        <v>97</v>
      </c>
      <c r="AM136" s="475"/>
      <c r="AN136" s="475"/>
      <c r="AO136" s="475"/>
      <c r="AP136" s="321"/>
      <c r="AQ136" s="322"/>
      <c r="AR136" s="323"/>
      <c r="AS136" s="323"/>
      <c r="AT136" s="95"/>
      <c r="AU136" s="95"/>
      <c r="AV136" s="95"/>
      <c r="AW136" s="95"/>
      <c r="AX136" s="95"/>
      <c r="AY136" s="95"/>
      <c r="AZ136" s="95"/>
      <c r="BA136" s="95"/>
      <c r="BB136" s="95"/>
      <c r="BC136" s="95"/>
    </row>
    <row r="137" spans="1:55" ht="15.6" x14ac:dyDescent="0.3">
      <c r="B137" s="451"/>
      <c r="C137" s="452"/>
      <c r="D137" s="452"/>
      <c r="E137" s="453"/>
      <c r="F137" s="457"/>
      <c r="G137" s="458"/>
      <c r="H137" s="449"/>
      <c r="I137" s="449"/>
      <c r="J137" s="19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2"/>
      <c r="W137" s="2"/>
      <c r="X137" s="2"/>
      <c r="Y137" s="2"/>
      <c r="Z137" s="2"/>
      <c r="AA137" s="2"/>
      <c r="AB137" s="2"/>
      <c r="AC137" s="2"/>
      <c r="AD137" s="2"/>
      <c r="AE137" s="6"/>
      <c r="AF137" s="6"/>
      <c r="AG137" s="7"/>
      <c r="AH137" s="7"/>
      <c r="AI137" s="7"/>
      <c r="AJ137" s="7"/>
    </row>
    <row r="138" spans="1:55" ht="26.25" customHeight="1" x14ac:dyDescent="0.3">
      <c r="B138" s="454"/>
      <c r="C138" s="455"/>
      <c r="D138" s="455"/>
      <c r="E138" s="456"/>
      <c r="F138" s="441"/>
      <c r="G138" s="442"/>
      <c r="H138" s="450"/>
      <c r="I138" s="450"/>
      <c r="J138" s="20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6"/>
      <c r="AF138" s="6"/>
      <c r="AG138" s="7"/>
      <c r="AH138" s="7"/>
      <c r="AI138" s="7"/>
      <c r="AJ138" s="7"/>
    </row>
    <row r="139" spans="1:55" ht="151.5" customHeight="1" x14ac:dyDescent="0.3">
      <c r="B139" s="444"/>
      <c r="C139" s="445"/>
      <c r="D139" s="445"/>
      <c r="E139" s="446"/>
      <c r="F139" s="472"/>
      <c r="G139" s="473"/>
      <c r="H139" s="450"/>
      <c r="I139" s="450"/>
      <c r="J139" s="20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6"/>
      <c r="AF139" s="6"/>
      <c r="AG139" s="7"/>
      <c r="AH139" s="7"/>
      <c r="AI139" s="7"/>
      <c r="AJ139" s="7"/>
    </row>
    <row r="140" spans="1:55" ht="33.75" customHeight="1" x14ac:dyDescent="0.3">
      <c r="B140" s="444"/>
      <c r="C140" s="445"/>
      <c r="D140" s="445"/>
      <c r="E140" s="446"/>
      <c r="F140" s="441"/>
      <c r="G140" s="442"/>
      <c r="H140" s="450"/>
      <c r="I140" s="450"/>
      <c r="J140" s="20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2"/>
      <c r="W140" s="2"/>
      <c r="X140" s="2"/>
      <c r="Y140" s="2"/>
      <c r="Z140" s="2"/>
      <c r="AA140" s="2"/>
      <c r="AB140" s="2"/>
      <c r="AC140" s="2"/>
      <c r="AD140" s="2"/>
      <c r="AE140" s="6"/>
      <c r="AF140" s="6"/>
      <c r="AG140" s="7"/>
      <c r="AH140" s="7"/>
      <c r="AI140" s="7"/>
      <c r="AJ140" s="7"/>
    </row>
    <row r="141" spans="1:55" ht="33" customHeight="1" x14ac:dyDescent="0.3">
      <c r="B141" s="444"/>
      <c r="C141" s="445"/>
      <c r="D141" s="445"/>
      <c r="E141" s="446"/>
      <c r="F141" s="441"/>
      <c r="G141" s="442"/>
      <c r="H141" s="450"/>
      <c r="I141" s="450"/>
      <c r="J141" s="20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6"/>
      <c r="AF141" s="6"/>
      <c r="AG141" s="7"/>
      <c r="AH141" s="7"/>
      <c r="AI141" s="7"/>
      <c r="AJ141" s="7"/>
    </row>
    <row r="142" spans="1:55" ht="34.5" customHeight="1" x14ac:dyDescent="0.3">
      <c r="B142" s="444"/>
      <c r="C142" s="445"/>
      <c r="D142" s="445"/>
      <c r="E142" s="446"/>
      <c r="F142" s="441"/>
      <c r="G142" s="442"/>
      <c r="H142" s="450"/>
      <c r="I142" s="450"/>
      <c r="J142" s="20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6"/>
      <c r="AF142" s="6"/>
      <c r="AG142" s="7"/>
      <c r="AH142" s="7"/>
      <c r="AI142" s="7"/>
      <c r="AJ142" s="7"/>
    </row>
    <row r="143" spans="1:55" ht="33.75" customHeight="1" x14ac:dyDescent="0.3">
      <c r="B143" s="444"/>
      <c r="C143" s="445"/>
      <c r="D143" s="445"/>
      <c r="E143" s="446"/>
      <c r="F143" s="441"/>
      <c r="G143" s="442"/>
      <c r="H143" s="450"/>
      <c r="I143" s="450"/>
      <c r="J143" s="20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2"/>
      <c r="W143" s="2"/>
      <c r="X143" s="2"/>
      <c r="Y143" s="2"/>
      <c r="Z143" s="2"/>
      <c r="AA143" s="2"/>
      <c r="AB143" s="2"/>
      <c r="AC143" s="2"/>
      <c r="AD143" s="2"/>
      <c r="AE143" s="6"/>
      <c r="AF143" s="6"/>
      <c r="AG143" s="7"/>
      <c r="AH143" s="7"/>
      <c r="AI143" s="7"/>
      <c r="AJ143" s="7"/>
    </row>
    <row r="144" spans="1:55" ht="47.25" customHeight="1" x14ac:dyDescent="0.3">
      <c r="B144" s="444"/>
      <c r="C144" s="445"/>
      <c r="D144" s="445"/>
      <c r="E144" s="446"/>
      <c r="F144" s="441"/>
      <c r="G144" s="442"/>
      <c r="H144" s="447"/>
      <c r="I144" s="448"/>
      <c r="J144" s="21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2"/>
      <c r="W144" s="2"/>
      <c r="X144" s="2"/>
      <c r="Y144" s="2"/>
      <c r="Z144" s="2"/>
      <c r="AA144" s="2"/>
      <c r="AB144" s="2"/>
      <c r="AC144" s="2"/>
      <c r="AD144" s="2"/>
      <c r="AE144" s="6"/>
      <c r="AF144" s="6"/>
      <c r="AG144" s="7"/>
      <c r="AH144" s="7"/>
      <c r="AI144" s="7"/>
      <c r="AJ144" s="7"/>
    </row>
    <row r="145" spans="2:6" ht="34.5" customHeight="1" x14ac:dyDescent="0.65">
      <c r="B145" s="33"/>
    </row>
    <row r="146" spans="2:6" x14ac:dyDescent="0.3">
      <c r="B146" s="34"/>
      <c r="C146" s="34"/>
      <c r="D146" s="366"/>
      <c r="E146" s="34"/>
      <c r="F146" s="34"/>
    </row>
    <row r="147" spans="2:6" x14ac:dyDescent="0.3">
      <c r="B147" s="34"/>
      <c r="C147" s="27"/>
      <c r="D147" s="366"/>
      <c r="E147" s="34"/>
      <c r="F147" s="34"/>
    </row>
    <row r="148" spans="2:6" x14ac:dyDescent="0.3">
      <c r="B148" s="34"/>
      <c r="D148" s="366"/>
      <c r="E148" s="34"/>
      <c r="F148" s="34"/>
    </row>
    <row r="149" spans="2:6" x14ac:dyDescent="0.3">
      <c r="B149" s="34"/>
      <c r="C149" s="29"/>
      <c r="D149" s="366"/>
      <c r="E149" s="34"/>
      <c r="F149" s="34"/>
    </row>
    <row r="150" spans="2:6" x14ac:dyDescent="0.3">
      <c r="B150" s="34"/>
      <c r="C150" s="30"/>
    </row>
    <row r="151" spans="2:6" x14ac:dyDescent="0.3">
      <c r="B151" s="34"/>
      <c r="C151" s="29"/>
    </row>
    <row r="152" spans="2:6" x14ac:dyDescent="0.3">
      <c r="B152" s="34"/>
      <c r="C152" s="29"/>
    </row>
    <row r="153" spans="2:6" x14ac:dyDescent="0.3">
      <c r="B153" s="34"/>
      <c r="C153" s="29"/>
    </row>
    <row r="154" spans="2:6" x14ac:dyDescent="0.3">
      <c r="B154" s="31"/>
      <c r="C154" s="29"/>
    </row>
  </sheetData>
  <autoFilter ref="A7:BC108">
    <filterColumn colId="7">
      <filters>
        <filter val="RA"/>
      </filters>
    </filterColumn>
  </autoFilter>
  <mergeCells count="63">
    <mergeCell ref="G4:G6"/>
    <mergeCell ref="E4:F5"/>
    <mergeCell ref="B4:B6"/>
    <mergeCell ref="A4:A6"/>
    <mergeCell ref="O4:Q5"/>
    <mergeCell ref="M4:M6"/>
    <mergeCell ref="K4:L5"/>
    <mergeCell ref="I4:J5"/>
    <mergeCell ref="H4:H6"/>
    <mergeCell ref="AF4:AF6"/>
    <mergeCell ref="V4:AE4"/>
    <mergeCell ref="T4:U5"/>
    <mergeCell ref="S4:S6"/>
    <mergeCell ref="R4:R6"/>
    <mergeCell ref="A2:AK2"/>
    <mergeCell ref="A1:AK1"/>
    <mergeCell ref="A3:D3"/>
    <mergeCell ref="AL135:AO135"/>
    <mergeCell ref="E114:G114"/>
    <mergeCell ref="C4:C6"/>
    <mergeCell ref="D4:D6"/>
    <mergeCell ref="N4:N6"/>
    <mergeCell ref="AI64:AK64"/>
    <mergeCell ref="AI87:AK87"/>
    <mergeCell ref="W5:Z5"/>
    <mergeCell ref="AK4:AK6"/>
    <mergeCell ref="AJ4:AJ6"/>
    <mergeCell ref="AI4:AI6"/>
    <mergeCell ref="AH4:AH6"/>
    <mergeCell ref="AG4:AG6"/>
    <mergeCell ref="AL136:AO136"/>
    <mergeCell ref="K114:O114"/>
    <mergeCell ref="R113:AF113"/>
    <mergeCell ref="R114:AF114"/>
    <mergeCell ref="F140:G140"/>
    <mergeCell ref="F141:G141"/>
    <mergeCell ref="E113:G113"/>
    <mergeCell ref="K113:O113"/>
    <mergeCell ref="B140:E140"/>
    <mergeCell ref="B141:E141"/>
    <mergeCell ref="A108:C108"/>
    <mergeCell ref="F139:G139"/>
    <mergeCell ref="B137:E137"/>
    <mergeCell ref="B138:E138"/>
    <mergeCell ref="B139:E139"/>
    <mergeCell ref="F137:G137"/>
    <mergeCell ref="F138:G138"/>
    <mergeCell ref="F142:G142"/>
    <mergeCell ref="F143:G143"/>
    <mergeCell ref="F144:G144"/>
    <mergeCell ref="B133:AK133"/>
    <mergeCell ref="B134:AK134"/>
    <mergeCell ref="B142:E142"/>
    <mergeCell ref="B143:E143"/>
    <mergeCell ref="B144:E144"/>
    <mergeCell ref="H144:I144"/>
    <mergeCell ref="H137:I137"/>
    <mergeCell ref="H138:I138"/>
    <mergeCell ref="H139:I139"/>
    <mergeCell ref="H140:I140"/>
    <mergeCell ref="H141:I141"/>
    <mergeCell ref="H142:I142"/>
    <mergeCell ref="H143:I143"/>
  </mergeCells>
  <pageMargins left="0.17" right="0.17" top="0.17" bottom="0.17" header="0.17" footer="0.17"/>
  <pageSetup paperSize="5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5"/>
  <sheetViews>
    <sheetView topLeftCell="C8" workbookViewId="0">
      <selection activeCell="G21" sqref="G21"/>
    </sheetView>
  </sheetViews>
  <sheetFormatPr defaultColWidth="9.109375" defaultRowHeight="14.4" x14ac:dyDescent="0.3"/>
  <cols>
    <col min="1" max="1" width="3.44140625" style="175" customWidth="1"/>
    <col min="2" max="2" width="9.5546875" style="175" customWidth="1"/>
    <col min="3" max="3" width="7.88671875" style="175" customWidth="1"/>
    <col min="4" max="4" width="8.44140625" style="175" customWidth="1"/>
    <col min="5" max="5" width="4.44140625" style="175" customWidth="1"/>
    <col min="6" max="6" width="2.5546875" style="175" hidden="1" customWidth="1"/>
    <col min="7" max="7" width="15.109375" style="175" customWidth="1"/>
    <col min="8" max="8" width="12.33203125" style="175" customWidth="1"/>
    <col min="9" max="9" width="15" style="175" customWidth="1"/>
    <col min="10" max="10" width="15.109375" style="175" customWidth="1"/>
    <col min="11" max="11" width="12.44140625" style="175" customWidth="1"/>
    <col min="12" max="12" width="15" style="175" customWidth="1"/>
    <col min="13" max="13" width="15.109375" style="175" customWidth="1"/>
    <col min="14" max="16" width="3.88671875" style="175" customWidth="1"/>
    <col min="17" max="17" width="3.109375" style="175" customWidth="1"/>
    <col min="18" max="19" width="3.88671875" style="175" customWidth="1"/>
    <col min="20" max="20" width="4.109375" style="175" customWidth="1"/>
    <col min="21" max="21" width="3.5546875" style="175" customWidth="1"/>
    <col min="22" max="22" width="3.44140625" style="175" customWidth="1"/>
    <col min="23" max="23" width="4.6640625" style="175" customWidth="1"/>
    <col min="24" max="24" width="6.5546875" style="175" hidden="1" customWidth="1"/>
    <col min="25" max="25" width="15.88671875" style="175" customWidth="1"/>
    <col min="26" max="26" width="6.5546875" style="175" customWidth="1"/>
    <col min="27" max="27" width="3" style="175" customWidth="1"/>
    <col min="28" max="16384" width="9.109375" style="175"/>
  </cols>
  <sheetData>
    <row r="1" spans="1:30" x14ac:dyDescent="0.3">
      <c r="A1" s="570" t="s">
        <v>58</v>
      </c>
      <c r="B1" s="570"/>
      <c r="C1" s="570"/>
      <c r="D1" s="570"/>
      <c r="E1" s="570"/>
      <c r="F1" s="570"/>
      <c r="G1" s="570"/>
      <c r="H1" s="570"/>
      <c r="I1" s="570"/>
      <c r="J1" s="570"/>
      <c r="K1" s="570"/>
      <c r="L1" s="570"/>
      <c r="M1" s="570"/>
      <c r="N1" s="570"/>
      <c r="O1" s="570"/>
      <c r="P1" s="570"/>
      <c r="Q1" s="570"/>
      <c r="R1" s="570"/>
      <c r="S1" s="570"/>
      <c r="T1" s="570"/>
      <c r="U1" s="570"/>
      <c r="V1" s="570"/>
      <c r="W1" s="570"/>
      <c r="X1" s="570"/>
      <c r="Y1" s="570"/>
      <c r="Z1" s="570"/>
      <c r="AA1" s="570"/>
    </row>
    <row r="2" spans="1:30" x14ac:dyDescent="0.3">
      <c r="A2" s="570" t="s">
        <v>686</v>
      </c>
      <c r="B2" s="570"/>
      <c r="C2" s="570"/>
      <c r="D2" s="570"/>
      <c r="E2" s="570"/>
      <c r="F2" s="570"/>
      <c r="G2" s="570"/>
      <c r="H2" s="570"/>
      <c r="I2" s="570"/>
      <c r="J2" s="570"/>
      <c r="K2" s="570"/>
      <c r="L2" s="570"/>
      <c r="M2" s="570"/>
      <c r="N2" s="570"/>
      <c r="O2" s="570"/>
      <c r="P2" s="570"/>
      <c r="Q2" s="570"/>
      <c r="R2" s="570"/>
      <c r="S2" s="570"/>
      <c r="T2" s="570"/>
      <c r="U2" s="570"/>
      <c r="V2" s="570"/>
      <c r="W2" s="570"/>
      <c r="X2" s="570"/>
      <c r="Y2" s="570"/>
      <c r="Z2" s="570"/>
      <c r="AA2" s="570"/>
    </row>
    <row r="3" spans="1:30" ht="6" customHeight="1" x14ac:dyDescent="0.3">
      <c r="A3" s="194"/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240"/>
      <c r="Y3" s="205"/>
      <c r="Z3" s="205"/>
      <c r="AA3" s="22"/>
    </row>
    <row r="4" spans="1:30" x14ac:dyDescent="0.3">
      <c r="A4" s="194"/>
      <c r="B4" s="23" t="s">
        <v>59</v>
      </c>
      <c r="C4" s="570" t="s">
        <v>132</v>
      </c>
      <c r="D4" s="570"/>
      <c r="E4" s="570"/>
      <c r="F4" s="570"/>
      <c r="G4" s="570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240"/>
      <c r="Y4" s="205"/>
      <c r="Z4" s="205"/>
      <c r="AA4" s="22"/>
    </row>
    <row r="5" spans="1:30" x14ac:dyDescent="0.3">
      <c r="A5" s="194"/>
      <c r="B5" s="23" t="s">
        <v>60</v>
      </c>
      <c r="C5" s="570" t="s">
        <v>454</v>
      </c>
      <c r="D5" s="570"/>
      <c r="E5" s="570"/>
      <c r="F5" s="570"/>
      <c r="G5" s="570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240"/>
      <c r="Y5" s="205"/>
      <c r="Z5" s="205"/>
      <c r="AA5" s="22"/>
    </row>
    <row r="6" spans="1:30" ht="28.5" customHeight="1" x14ac:dyDescent="0.3">
      <c r="A6" s="571" t="s">
        <v>61</v>
      </c>
      <c r="B6" s="560" t="s">
        <v>9</v>
      </c>
      <c r="C6" s="569" t="s">
        <v>62</v>
      </c>
      <c r="D6" s="572" t="s">
        <v>63</v>
      </c>
      <c r="E6" s="573"/>
      <c r="F6" s="569" t="s">
        <v>64</v>
      </c>
      <c r="G6" s="569" t="s">
        <v>65</v>
      </c>
      <c r="H6" s="551" t="s">
        <v>66</v>
      </c>
      <c r="I6" s="553"/>
      <c r="J6" s="551" t="s">
        <v>67</v>
      </c>
      <c r="K6" s="552"/>
      <c r="L6" s="553"/>
      <c r="M6" s="560" t="s">
        <v>68</v>
      </c>
      <c r="N6" s="562" t="s">
        <v>69</v>
      </c>
      <c r="O6" s="563"/>
      <c r="P6" s="563"/>
      <c r="Q6" s="563"/>
      <c r="R6" s="564"/>
      <c r="S6" s="563"/>
      <c r="T6" s="563"/>
      <c r="U6" s="563"/>
      <c r="V6" s="563"/>
      <c r="W6" s="565"/>
      <c r="X6" s="246"/>
      <c r="Y6" s="566" t="s">
        <v>70</v>
      </c>
      <c r="Z6" s="569" t="s">
        <v>71</v>
      </c>
      <c r="AA6" s="535" t="s">
        <v>7</v>
      </c>
    </row>
    <row r="7" spans="1:30" x14ac:dyDescent="0.3">
      <c r="A7" s="569"/>
      <c r="B7" s="561"/>
      <c r="C7" s="569"/>
      <c r="D7" s="537" t="s">
        <v>72</v>
      </c>
      <c r="E7" s="538" t="s">
        <v>301</v>
      </c>
      <c r="F7" s="569"/>
      <c r="G7" s="569"/>
      <c r="H7" s="554"/>
      <c r="I7" s="556"/>
      <c r="J7" s="554"/>
      <c r="K7" s="555"/>
      <c r="L7" s="556"/>
      <c r="M7" s="561"/>
      <c r="N7" s="540" t="s">
        <v>0</v>
      </c>
      <c r="O7" s="543" t="s">
        <v>1</v>
      </c>
      <c r="P7" s="544"/>
      <c r="Q7" s="544"/>
      <c r="R7" s="545"/>
      <c r="S7" s="549" t="s">
        <v>2</v>
      </c>
      <c r="T7" s="549" t="s">
        <v>3</v>
      </c>
      <c r="U7" s="549" t="s">
        <v>4</v>
      </c>
      <c r="V7" s="549" t="s">
        <v>5</v>
      </c>
      <c r="W7" s="549" t="s">
        <v>6</v>
      </c>
      <c r="X7" s="247"/>
      <c r="Y7" s="567"/>
      <c r="Z7" s="569"/>
      <c r="AA7" s="536"/>
    </row>
    <row r="8" spans="1:30" x14ac:dyDescent="0.3">
      <c r="A8" s="569"/>
      <c r="B8" s="561"/>
      <c r="C8" s="569"/>
      <c r="D8" s="537"/>
      <c r="E8" s="539"/>
      <c r="F8" s="569"/>
      <c r="G8" s="569"/>
      <c r="H8" s="557"/>
      <c r="I8" s="559"/>
      <c r="J8" s="557"/>
      <c r="K8" s="558"/>
      <c r="L8" s="559"/>
      <c r="M8" s="561"/>
      <c r="N8" s="541"/>
      <c r="O8" s="546"/>
      <c r="P8" s="547"/>
      <c r="Q8" s="547"/>
      <c r="R8" s="548"/>
      <c r="S8" s="549"/>
      <c r="T8" s="549"/>
      <c r="U8" s="549"/>
      <c r="V8" s="549"/>
      <c r="W8" s="549"/>
      <c r="X8" s="248"/>
      <c r="Y8" s="568"/>
      <c r="Z8" s="569"/>
      <c r="AA8" s="536"/>
    </row>
    <row r="9" spans="1:30" ht="129" x14ac:dyDescent="0.3">
      <c r="A9" s="560"/>
      <c r="B9" s="561"/>
      <c r="C9" s="560"/>
      <c r="D9" s="538"/>
      <c r="E9" s="539"/>
      <c r="F9" s="560"/>
      <c r="G9" s="560"/>
      <c r="H9" s="181" t="s">
        <v>106</v>
      </c>
      <c r="I9" s="181" t="s">
        <v>107</v>
      </c>
      <c r="J9" s="193" t="s">
        <v>73</v>
      </c>
      <c r="K9" s="182" t="s">
        <v>44</v>
      </c>
      <c r="L9" s="183" t="s">
        <v>74</v>
      </c>
      <c r="M9" s="561"/>
      <c r="N9" s="542"/>
      <c r="O9" s="184" t="s">
        <v>38</v>
      </c>
      <c r="P9" s="185" t="s">
        <v>39</v>
      </c>
      <c r="Q9" s="185" t="s">
        <v>75</v>
      </c>
      <c r="R9" s="184" t="s">
        <v>40</v>
      </c>
      <c r="S9" s="550"/>
      <c r="T9" s="550"/>
      <c r="U9" s="550"/>
      <c r="V9" s="550"/>
      <c r="W9" s="550"/>
      <c r="X9" s="241"/>
      <c r="Y9" s="195" t="s">
        <v>76</v>
      </c>
      <c r="Z9" s="560"/>
      <c r="AA9" s="536"/>
    </row>
    <row r="10" spans="1:30" x14ac:dyDescent="0.3">
      <c r="A10" s="206">
        <v>1</v>
      </c>
      <c r="B10" s="24" t="s">
        <v>120</v>
      </c>
      <c r="C10" s="167"/>
      <c r="D10" s="168"/>
      <c r="E10" s="168"/>
      <c r="F10" s="169"/>
      <c r="G10" s="172"/>
      <c r="H10" s="172"/>
      <c r="I10" s="172"/>
      <c r="J10" s="210"/>
      <c r="K10" s="211"/>
      <c r="L10" s="210"/>
      <c r="M10" s="17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73"/>
      <c r="Z10" s="168"/>
      <c r="AA10" s="186"/>
    </row>
    <row r="11" spans="1:30" x14ac:dyDescent="0.3">
      <c r="A11" s="206">
        <v>2</v>
      </c>
      <c r="B11" s="24" t="s">
        <v>121</v>
      </c>
      <c r="C11" s="167"/>
      <c r="D11" s="168"/>
      <c r="E11" s="168"/>
      <c r="F11" s="169"/>
      <c r="G11" s="212"/>
      <c r="H11" s="172"/>
      <c r="I11" s="172"/>
      <c r="J11" s="210"/>
      <c r="K11" s="211"/>
      <c r="L11" s="210"/>
      <c r="M11" s="17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73"/>
      <c r="Z11" s="168"/>
      <c r="AA11" s="186"/>
    </row>
    <row r="12" spans="1:30" x14ac:dyDescent="0.3">
      <c r="A12" s="206">
        <v>3</v>
      </c>
      <c r="B12" s="217" t="s">
        <v>77</v>
      </c>
      <c r="C12" s="167">
        <v>21</v>
      </c>
      <c r="D12" s="168">
        <v>21</v>
      </c>
      <c r="E12" s="168"/>
      <c r="F12" s="169"/>
      <c r="G12" s="172">
        <f>'Annex 1'!N8+'Annex 1'!N9+'Annex 1'!N10+'Annex 1'!N14+'Annex 1'!N33+'Annex 1'!N36+'Annex 1'!N37+'Annex 1'!N38+'Annex 1'!N46+'Annex 1'!N52+'Annex 1'!N53+'Annex 1'!N60+'Annex 1'!N62+'Annex 1'!N74+'Annex 1'!N75+'Annex 1'!N76+'Annex 1'!N89+'Annex 1'!N90+'Annex 1'!N91+'Annex 1'!N93+'Annex 1'!N102+'Annex 1'!N103</f>
        <v>5185000</v>
      </c>
      <c r="H12" s="172">
        <f>'Annex 1'!K8+'Annex 1'!K9+'Annex 1'!K10+'Annex 1'!K14+'Annex 1'!K33+'Annex 1'!K36+'Annex 1'!K37+'Annex 1'!K38+'Annex 1'!K46+'Annex 1'!K52+'Annex 1'!K53+'Annex 1'!K62+'Annex 1'!K74+'Annex 1'!K75+'Annex 1'!K76+'Annex 1'!K89+'Annex 1'!K90+'Annex 1'!K91+'Annex 1'!K93+'Annex 1'!K102+'Annex 1'!K103</f>
        <v>0</v>
      </c>
      <c r="I12" s="172">
        <f>'Annex 1'!L8+'Annex 1'!L9+'Annex 1'!L10+'Annex 1'!L14+'Annex 1'!L33+'Annex 1'!L36+'Annex 1'!L37+'Annex 1'!L38+'Annex 1'!L46+'Annex 1'!L52+'Annex 1'!L53+'Annex 1'!L62+'Annex 1'!L74+'Annex 1'!L75+'Annex 1'!L76+'Annex 1'!L89+'Annex 1'!L90+'Annex 1'!L91+'Annex 1'!L93+'Annex 1'!L102+'Annex 1'!L103</f>
        <v>0</v>
      </c>
      <c r="J12" s="210">
        <f>'Annex 1'!O8+'Annex 1'!O9+'Annex 1'!O10+'Annex 1'!O14+'Annex 1'!O33+'Annex 1'!O36+'Annex 1'!O37+'Annex 1'!O38+'Annex 1'!O46+'Annex 1'!O52+'Annex 1'!O53+'Annex 1'!O62+'Annex 1'!O74+'Annex 1'!O75+'Annex 1'!O76+'Annex 1'!O89+'Annex 1'!O90+'Annex 1'!O91+'Annex 1'!O92+'Annex 1'!O93+'Annex 1'!O102+'Annex 1'!O103</f>
        <v>200000</v>
      </c>
      <c r="K12" s="210">
        <f>'Annex 1'!P8+'Annex 1'!P9+'Annex 1'!P10+'Annex 1'!P14+'Annex 1'!P33+'Annex 1'!P36+'Annex 1'!P37+'Annex 1'!P38+'Annex 1'!P46+'Annex 1'!P52+'Annex 1'!P53+'Annex 1'!P62+'Annex 1'!P74+'Annex 1'!P75+'Annex 1'!P76+'Annex 1'!P89+'Annex 1'!P90+'Annex 1'!P91+'Annex 1'!P92+'Annex 1'!P93+'Annex 1'!P102+'Annex 1'!P103</f>
        <v>0</v>
      </c>
      <c r="L12" s="210">
        <f>'Annex 1'!Q8+'Annex 1'!Q9+'Annex 1'!Q10+'Annex 1'!Q14+'Annex 1'!Q33+'Annex 1'!Q36+'Annex 1'!Q37+'Annex 1'!Q38+'Annex 1'!Q46+'Annex 1'!Q52+'Annex 1'!Q53+'Annex 1'!Q62+'Annex 1'!Q74+'Annex 1'!Q75+'Annex 1'!Q76+'Annex 1'!Q89+'Annex 1'!Q90+'Annex 1'!Q91+'Annex 1'!Q92+'Annex 1'!Q93+'Annex 1'!Q102+'Annex 1'!Q103</f>
        <v>200000</v>
      </c>
      <c r="M12" s="172">
        <f>'Annex 1'!M8+'Annex 1'!M9+'Annex 1'!M10+'Annex 1'!M14+'Annex 1'!M33+'Annex 1'!M36+'Annex 1'!M37+'Annex 1'!M38+'Annex 1'!M46+'Annex 1'!M52+'Annex 1'!M53+'Annex 1'!M62+'Annex 1'!M74+'Annex 1'!M75+'Annex 1'!M76+'Annex 1'!M89+'Annex 1'!M90+'Annex 1'!M91+'Annex 1'!M92+'Annex 1'!M93+'Annex 1'!M102+'Annex 1'!M103</f>
        <v>0</v>
      </c>
      <c r="N12" s="186">
        <f>'Annex 1'!V8+'Annex 1'!V9+'Annex 1'!V10+'Annex 1'!V14+'Annex 1'!V33+'Annex 1'!V36+'Annex 1'!V37+'Annex 1'!V38+'Annex 1'!V46+'Annex 1'!V52+'Annex 1'!V53+'Annex 1'!V62+'Annex 1'!V74+'Annex 1'!V75+'Annex 1'!V76+'Annex 1'!V89+'Annex 1'!V90+'Annex 1'!V91+'Annex 1'!V93+'Annex 1'!V102+'Annex 1'!V103</f>
        <v>0</v>
      </c>
      <c r="O12" s="186">
        <f>'Annex 1'!W8+'Annex 1'!W9+'Annex 1'!W10+'Annex 1'!W14+'Annex 1'!W33+'Annex 1'!W36+'Annex 1'!W37+'Annex 1'!W38+'Annex 1'!W46+'Annex 1'!W52+'Annex 1'!W53+'Annex 1'!W62+'Annex 1'!W74+'Annex 1'!W75+'Annex 1'!W76+'Annex 1'!W89+'Annex 1'!W90+'Annex 1'!W91+'Annex 1'!W93+'Annex 1'!W102+'Annex 1'!W103</f>
        <v>0</v>
      </c>
      <c r="P12" s="186">
        <f>'Annex 1'!X8+'Annex 1'!X9+'Annex 1'!X10+'Annex 1'!X14+'Annex 1'!X33+'Annex 1'!X36+'Annex 1'!X37+'Annex 1'!X38+'Annex 1'!X46+'Annex 1'!X52+'Annex 1'!X53+'Annex 1'!X62+'Annex 1'!X74+'Annex 1'!X75+'Annex 1'!X76+'Annex 1'!X89+'Annex 1'!X90+'Annex 1'!X91+'Annex 1'!X93+'Annex 1'!X102+'Annex 1'!X103</f>
        <v>0</v>
      </c>
      <c r="Q12" s="186">
        <f>'Annex 1'!Y8+'Annex 1'!Y9+'Annex 1'!Y10+'Annex 1'!Y14+'Annex 1'!Y33+'Annex 1'!Y36+'Annex 1'!Y37+'Annex 1'!Y38+'Annex 1'!Y46+'Annex 1'!Y52+'Annex 1'!Y53+'Annex 1'!Y62+'Annex 1'!Y74+'Annex 1'!Y75+'Annex 1'!Y76+'Annex 1'!Y89+'Annex 1'!Y90+'Annex 1'!Y91+'Annex 1'!Y93+'Annex 1'!Y102+'Annex 1'!Y103</f>
        <v>0</v>
      </c>
      <c r="R12" s="186">
        <f>'Annex 1'!Z8+'Annex 1'!Z9+'Annex 1'!Z10+'Annex 1'!Z14+'Annex 1'!Z33+'Annex 1'!Z36+'Annex 1'!Z37+'Annex 1'!Z38+'Annex 1'!Z46+'Annex 1'!Z52+'Annex 1'!Z53+'Annex 1'!Z62+'Annex 1'!Z74+'Annex 1'!Z75+'Annex 1'!Z76+'Annex 1'!Z89+'Annex 1'!Z90+'Annex 1'!Z91+'Annex 1'!Z93+'Annex 1'!Z102+'Annex 1'!Z103</f>
        <v>0</v>
      </c>
      <c r="S12" s="186">
        <f>'Annex 1'!AA8+'Annex 1'!AA9+'Annex 1'!AA10+'Annex 1'!AA14+'Annex 1'!AA33+'Annex 1'!AA36+'Annex 1'!AA37+'Annex 1'!AA38+'Annex 1'!AA46+'Annex 1'!AA52+'Annex 1'!AA53+'Annex 1'!AA62+'Annex 1'!AA74+'Annex 1'!AA75+'Annex 1'!AA76+'Annex 1'!AA89+'Annex 1'!AA90+'Annex 1'!AA91+'Annex 1'!AA93+'Annex 1'!AA102+'Annex 1'!AA103</f>
        <v>0</v>
      </c>
      <c r="T12" s="186">
        <f>'Annex 1'!AB8+'Annex 1'!AB9+'Annex 1'!AB10+'Annex 1'!AB14+'Annex 1'!AB33+'Annex 1'!AB36+'Annex 1'!AB37+'Annex 1'!AB38+'Annex 1'!AB46+'Annex 1'!AB52+'Annex 1'!AB53+'Annex 1'!AB62+'Annex 1'!AB74+'Annex 1'!AB75+'Annex 1'!AB76+'Annex 1'!AB89+'Annex 1'!AB90+'Annex 1'!AB91+'Annex 1'!AB93+'Annex 1'!AB102+'Annex 1'!AB103</f>
        <v>0</v>
      </c>
      <c r="U12" s="186">
        <f>'Annex 1'!AC8+'Annex 1'!AC9+'Annex 1'!AC10+'Annex 1'!AC14+'Annex 1'!AC33+'Annex 1'!AC36+'Annex 1'!AC37+'Annex 1'!AC38+'Annex 1'!AC46+'Annex 1'!AC52+'Annex 1'!AC53+'Annex 1'!AC62+'Annex 1'!AC74+'Annex 1'!AC75+'Annex 1'!AC76+'Annex 1'!AC89+'Annex 1'!AC90+'Annex 1'!AC91+'Annex 1'!AC93+'Annex 1'!AC102+'Annex 1'!AC103</f>
        <v>0</v>
      </c>
      <c r="V12" s="186">
        <f>'Annex 1'!AD8+'Annex 1'!AD9+'Annex 1'!AD10+'Annex 1'!AD14+'Annex 1'!AD33+'Annex 1'!AD36+'Annex 1'!AD37+'Annex 1'!AD38+'Annex 1'!AD46+'Annex 1'!AD52+'Annex 1'!AD53+'Annex 1'!AD62+'Annex 1'!AD74+'Annex 1'!AD75+'Annex 1'!AD76+'Annex 1'!AD89+'Annex 1'!AD90+'Annex 1'!AD91+'Annex 1'!AD93+'Annex 1'!AD102+'Annex 1'!AD103</f>
        <v>0</v>
      </c>
      <c r="W12" s="186">
        <f>'Annex 1'!AE8+'Annex 1'!AE9+'Annex 1'!AE10+'Annex 1'!AE14+'Annex 1'!AE33+'Annex 1'!AE36+'Annex 1'!AE37+'Annex 1'!AE38+'Annex 1'!AE46+'Annex 1'!AE52+'Annex 1'!AE53+'Annex 1'!AE62+'Annex 1'!AE74+'Annex 1'!AE75+'Annex 1'!AE76+'Annex 1'!AE89+'Annex 1'!AE90+'Annex 1'!AE91+'Annex 1'!AE93+'Annex 1'!AE102+'Annex 1'!AE103</f>
        <v>0</v>
      </c>
      <c r="X12" s="186">
        <f>'Annex 1'!AF8+'Annex 1'!AF9+'Annex 1'!AF10+'Annex 1'!AF14+'Annex 1'!AF33+'Annex 1'!AF36+'Annex 1'!AF37+'Annex 1'!AF38+'Annex 1'!AF46+'Annex 1'!AF52+'Annex 1'!AF53+'Annex 1'!AF62+'Annex 1'!AF74+'Annex 1'!AF75+'Annex 1'!AF76+'Annex 1'!AF89+'Annex 1'!AF90+'Annex 1'!AF91+'Annex 1'!AF93+'Annex 1'!AF102+'Annex 1'!AF103</f>
        <v>0</v>
      </c>
      <c r="Y12" s="207">
        <f>'Annex 1'!R8+'Annex 1'!R9+'Annex 1'!R10+'Annex 1'!R14+'Annex 1'!R33+'Annex 1'!R36+'Annex 1'!R37+'Annex 1'!R38+'Annex 1'!R46+'Annex 1'!R52+'Annex 1'!R53+'Annex 1'!R62+'Annex 1'!R74+'Annex 1'!R75+'Annex 1'!R76+'Annex 1'!R89+'Annex 1'!R90+'Annex 1'!R91+'Annex 1'!R93+'Annex 1'!R102+'Annex 1'!R103</f>
        <v>0</v>
      </c>
      <c r="Z12" s="176">
        <f>'Annex 1'!AF8+'Annex 1'!AF9+'Annex 1'!AF10+'Annex 1'!AF14+'Annex 1'!AF33+'Annex 1'!AF36+'Annex 1'!AF37+'Annex 1'!AF38+'Annex 1'!AF46+'Annex 1'!AF52+'Annex 1'!AF53+'Annex 1'!AF62+'Annex 1'!AF74+'Annex 1'!AF75+'Annex 1'!AF76+'Annex 1'!AF89+'Annex 1'!AF90+'Annex 1'!AF91+'Annex 1'!AF92+'Annex 1'!AF93+'Annex 1'!AF102+'Annex 1'!AF103</f>
        <v>0</v>
      </c>
      <c r="AA12" s="186"/>
    </row>
    <row r="13" spans="1:30" x14ac:dyDescent="0.3">
      <c r="A13" s="206">
        <v>4</v>
      </c>
      <c r="B13" s="215" t="s">
        <v>122</v>
      </c>
      <c r="C13" s="167"/>
      <c r="D13" s="168"/>
      <c r="E13" s="168"/>
      <c r="F13" s="169"/>
      <c r="G13" s="172"/>
      <c r="H13" s="172"/>
      <c r="I13" s="172"/>
      <c r="J13" s="210"/>
      <c r="K13" s="211"/>
      <c r="L13" s="210"/>
      <c r="M13" s="172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71"/>
      <c r="Z13" s="187"/>
      <c r="AA13" s="186"/>
    </row>
    <row r="14" spans="1:30" ht="18.75" customHeight="1" x14ac:dyDescent="0.3">
      <c r="A14" s="206">
        <v>5</v>
      </c>
      <c r="B14" s="215" t="s">
        <v>84</v>
      </c>
      <c r="C14" s="167">
        <v>16</v>
      </c>
      <c r="D14" s="168">
        <v>14</v>
      </c>
      <c r="E14" s="168">
        <v>2</v>
      </c>
      <c r="F14" s="169"/>
      <c r="G14" s="172">
        <f>'Annex 1'!N22+'Annex 1'!N23+'Annex 1'!N24+'Annex 1'!N30+'Annex 1'!N34+'Annex 1'!N40+'Annex 1'!N47+'Annex 1'!N48+'Annex 1'!N50+'Annex 1'!N72+'Annex 1'!N80+'Annex 1'!N96+'Annex 1'!N97+'Annex 1'!N98+'Annex 1'!N104+'Annex 1'!N105</f>
        <v>3425000</v>
      </c>
      <c r="H14" s="172">
        <f>'Annex 1'!K22+'Annex 1'!K23+'Annex 1'!K24+'Annex 1'!K30+'Annex 1'!K34+'Annex 1'!K40+'Annex 1'!K47+'Annex 1'!K48+'Annex 1'!K50+'Annex 1'!K72+'Annex 1'!K80+'Annex 1'!K96+'Annex 1'!K97+'Annex 1'!K98+'Annex 1'!K104+'Annex 1'!K105</f>
        <v>0</v>
      </c>
      <c r="I14" s="172">
        <f>'Annex 1'!L22+'Annex 1'!L23+'Annex 1'!L24+'Annex 1'!L30+'Annex 1'!L34+'Annex 1'!L40+'Annex 1'!L47+'Annex 1'!L48+'Annex 1'!L50+'Annex 1'!L72+'Annex 1'!L80+'Annex 1'!L96+'Annex 1'!L97+'Annex 1'!L98+'Annex 1'!L104+'Annex 1'!L105</f>
        <v>3422642.6</v>
      </c>
      <c r="J14" s="172">
        <f>'Annex 1'!O22+'Annex 1'!O23+'Annex 1'!O24+'Annex 1'!O30+'Annex 1'!O34+'Annex 1'!O40+'Annex 1'!O47+'Annex 1'!O48+'Annex 1'!O50+'Annex 1'!O72+'Annex 1'!O80+'Annex 1'!O96+'Annex 1'!O97+'Annex 1'!O98+'Annex 1'!O104+'Annex 1'!O105</f>
        <v>3330146.5699999994</v>
      </c>
      <c r="K14" s="172">
        <f>'Annex 1'!P22+'Annex 1'!P23+'Annex 1'!P24+'Annex 1'!P30+'Annex 1'!P34+'Annex 1'!P40+'Annex 1'!P47+'Annex 1'!P48+'Annex 1'!P50+'Annex 1'!P72+'Annex 1'!P80+'Annex 1'!P96+'Annex 1'!P97+'Annex 1'!P98+'Annex 1'!P104+'Annex 1'!P105</f>
        <v>46983.39</v>
      </c>
      <c r="L14" s="172">
        <f>'Annex 1'!Q22+'Annex 1'!Q23+'Annex 1'!Q24+'Annex 1'!Q30+'Annex 1'!Q34+'Annex 1'!Q40+'Annex 1'!Q47+'Annex 1'!Q48+'Annex 1'!Q50+'Annex 1'!Q72+'Annex 1'!Q80+'Annex 1'!Q96+'Annex 1'!Q97+'Annex 1'!Q98+'Annex 1'!Q104+'Annex 1'!Q105</f>
        <v>3377129.9599999995</v>
      </c>
      <c r="M14" s="172">
        <f>'Annex 1'!M22+'Annex 1'!M23+'Annex 1'!M24+'Annex 1'!M30+'Annex 1'!M34+'Annex 1'!M40+'Annex 1'!M47+'Annex 1'!M48+'Annex 1'!M50+'Annex 1'!M72+'Annex 1'!M80+'Annex 1'!M96+'Annex 1'!M97+'Annex 1'!M98+'Annex 1'!M104+'Annex 1'!M105</f>
        <v>2909989.2600000002</v>
      </c>
      <c r="N14" s="168">
        <f>'Annex 1'!V22+'Annex 1'!V23+'Annex 1'!V24+'Annex 1'!V30+'Annex 1'!V34+'Annex 1'!V40+'Annex 1'!V47+'Annex 1'!V48+'Annex 1'!V50+'Annex 1'!V72+'Annex 1'!V80+'Annex 1'!V96+'Annex 1'!V97+'Annex 1'!V98+'Annex 1'!V104+'Annex 1'!V105</f>
        <v>0</v>
      </c>
      <c r="O14" s="168">
        <f>'Annex 1'!W22+'Annex 1'!W23+'Annex 1'!W24+'Annex 1'!W30+'Annex 1'!W34+'Annex 1'!W40+'Annex 1'!W47+'Annex 1'!W48+'Annex 1'!W50+'Annex 1'!W72+'Annex 1'!W80+'Annex 1'!W96+'Annex 1'!W97+'Annex 1'!W98+'Annex 1'!W104+'Annex 1'!W105</f>
        <v>0</v>
      </c>
      <c r="P14" s="168">
        <f>'Annex 1'!X22+'Annex 1'!X23+'Annex 1'!X24+'Annex 1'!X30+'Annex 1'!X34+'Annex 1'!X40+'Annex 1'!X47+'Annex 1'!X48+'Annex 1'!X50+'Annex 1'!X72+'Annex 1'!X80+'Annex 1'!X96+'Annex 1'!X97+'Annex 1'!X98+'Annex 1'!X104+'Annex 1'!X105</f>
        <v>0</v>
      </c>
      <c r="Q14" s="168">
        <f>'Annex 1'!Y22+'Annex 1'!Y23+'Annex 1'!Y24+'Annex 1'!Y30+'Annex 1'!Y34+'Annex 1'!Y40+'Annex 1'!Y47+'Annex 1'!Y48+'Annex 1'!Y50+'Annex 1'!Y72+'Annex 1'!Y80+'Annex 1'!Y96+'Annex 1'!Y97+'Annex 1'!Y98+'Annex 1'!Y104+'Annex 1'!Y105</f>
        <v>0</v>
      </c>
      <c r="R14" s="168">
        <f>'Annex 1'!Z22+'Annex 1'!Z23+'Annex 1'!Z24+'Annex 1'!Z30+'Annex 1'!Z34+'Annex 1'!Z40+'Annex 1'!Z47+'Annex 1'!Z48+'Annex 1'!Z50+'Annex 1'!Z72+'Annex 1'!Z80+'Annex 1'!Z96+'Annex 1'!Z97+'Annex 1'!Z98+'Annex 1'!Z104+'Annex 1'!Z105</f>
        <v>0</v>
      </c>
      <c r="S14" s="168">
        <f>'Annex 1'!AA22+'Annex 1'!AA23+'Annex 1'!AA24+'Annex 1'!AA30+'Annex 1'!AA34+'Annex 1'!AA40+'Annex 1'!AA47+'Annex 1'!AA48+'Annex 1'!AA50+'Annex 1'!AA72+'Annex 1'!AA80+'Annex 1'!AA96+'Annex 1'!AA97+'Annex 1'!AA98+'Annex 1'!AA104+'Annex 1'!AA105</f>
        <v>0</v>
      </c>
      <c r="T14" s="168">
        <f>'Annex 1'!AB22+'Annex 1'!AB23+'Annex 1'!AB24+'Annex 1'!AB30+'Annex 1'!AB34+'Annex 1'!AB40+'Annex 1'!AB47+'Annex 1'!AB48+'Annex 1'!AB50+'Annex 1'!AB72+'Annex 1'!AB80+'Annex 1'!AB96+'Annex 1'!AB97+'Annex 1'!AB98+'Annex 1'!AB104+'Annex 1'!AB105</f>
        <v>0</v>
      </c>
      <c r="U14" s="168">
        <f>'Annex 1'!AC22+'Annex 1'!AC23+'Annex 1'!AC24+'Annex 1'!AC30+'Annex 1'!AC34+'Annex 1'!AC40+'Annex 1'!AC47+'Annex 1'!AC48+'Annex 1'!AC50+'Annex 1'!AC72+'Annex 1'!AC80+'Annex 1'!AC96+'Annex 1'!AC97+'Annex 1'!AC98+'Annex 1'!AC104+'Annex 1'!AC105</f>
        <v>0</v>
      </c>
      <c r="V14" s="168">
        <f>'Annex 1'!AD22+'Annex 1'!AD23+'Annex 1'!AD24+'Annex 1'!AD30+'Annex 1'!AD34+'Annex 1'!AD40+'Annex 1'!AD47+'Annex 1'!AD48+'Annex 1'!AD50+'Annex 1'!AD72+'Annex 1'!AD80+'Annex 1'!AD96+'Annex 1'!AD97+'Annex 1'!AD98+'Annex 1'!AD104+'Annex 1'!AD105</f>
        <v>0</v>
      </c>
      <c r="W14" s="168">
        <f>'Annex 1'!AE22+'Annex 1'!AE23+'Annex 1'!AE24+'Annex 1'!AE30+'Annex 1'!AE34+'Annex 1'!AE40+'Annex 1'!AE47+'Annex 1'!AE48+'Annex 1'!AE50+'Annex 1'!AE72+'Annex 1'!AE80+'Annex 1'!AE96+'Annex 1'!AE97+'Annex 1'!AE98+'Annex 1'!AE104+'Annex 1'!AE105</f>
        <v>16</v>
      </c>
      <c r="X14" s="168">
        <f>'Annex 1'!AF22+'Annex 1'!AF23+'Annex 1'!AF24+'Annex 1'!AF30+'Annex 1'!AF34+'Annex 1'!AF40+'Annex 1'!AF47+'Annex 1'!AF48+'Annex 1'!AF50+'Annex 1'!AF72+'Annex 1'!AF80+'Annex 1'!AF96+'Annex 1'!AF97+'Annex 1'!AF98+'Annex 1'!AF104+'Annex 1'!AF105</f>
        <v>21549</v>
      </c>
      <c r="Y14" s="170">
        <f>'Annex 1'!R22+'Annex 1'!R23+'Annex 1'!R24+'Annex 1'!R30+'Annex 1'!R34+'Annex 1'!R40+'Annex 1'!R47+'Annex 1'!R48+'Annex 1'!R50+'Annex 1'!R72+'Annex 1'!R80+'Annex 1'!R96+'Annex 1'!R97+'Annex 1'!R98+'Annex 1'!R104+'Annex 1'!R105</f>
        <v>3109677.3200000003</v>
      </c>
      <c r="Z14" s="176">
        <f>'Annex 1'!AF22+'Annex 1'!AF23+'Annex 1'!AF24+'Annex 1'!AF30+'Annex 1'!AF34+'Annex 1'!AF40+'Annex 1'!AF47+'Annex 1'!AF48+'Annex 1'!AF50+'Annex 1'!AF72+'Annex 1'!AF80+'Annex 1'!AF96+'Annex 1'!AF97+'Annex 1'!AF98+'Annex 1'!AF104+'Annex 1'!AF105</f>
        <v>21549</v>
      </c>
      <c r="AA14" s="186"/>
      <c r="AD14" s="175" t="s">
        <v>80</v>
      </c>
    </row>
    <row r="15" spans="1:30" x14ac:dyDescent="0.3">
      <c r="A15" s="206">
        <v>6</v>
      </c>
      <c r="B15" s="217" t="s">
        <v>82</v>
      </c>
      <c r="C15" s="167">
        <v>14</v>
      </c>
      <c r="D15" s="168">
        <v>13</v>
      </c>
      <c r="E15" s="168">
        <v>1</v>
      </c>
      <c r="F15" s="169"/>
      <c r="G15" s="172">
        <f>'Annex 1'!N27+'Annex 1'!N49+'Annex 1'!N59+'Annex 1'!N61+'Annex 1'!N63+'Annex 1'!N64+'Annex 1'!N65+'Annex 1'!N70+'Annex 1'!N77+'Annex 1'!N78+'Annex 1'!N87+'Annex 1'!N88+'Annex 1'!N101</f>
        <v>2950000</v>
      </c>
      <c r="H15" s="172">
        <f>'Annex 1'!K27+'Annex 1'!K49+'Annex 1'!K59+'Annex 1'!K60+'Annex 1'!K61+'Annex 1'!K63+'Annex 1'!K64+'Annex 1'!K65+'Annex 1'!K70+'Annex 1'!K77+'Annex 1'!K78+'Annex 1'!K87+'Annex 1'!K88+'Annex 1'!K101</f>
        <v>0</v>
      </c>
      <c r="I15" s="172">
        <f>'Annex 1'!L27+'Annex 1'!L49+'Annex 1'!L59+'Annex 1'!L60+'Annex 1'!L61+'Annex 1'!L63+'Annex 1'!L64+'Annex 1'!L65+'Annex 1'!L70+'Annex 1'!L77+'Annex 1'!L78+'Annex 1'!L87+'Annex 1'!L88+'Annex 1'!L101</f>
        <v>3289451.48</v>
      </c>
      <c r="J15" s="172">
        <f>'Annex 1'!O27+'Annex 1'!O49+'Annex 1'!O59+'Annex 1'!O60+'Annex 1'!O61+'Annex 1'!O63+'Annex 1'!O64+'Annex 1'!O65+'Annex 1'!O70+'Annex 1'!O77+'Annex 1'!O78+'Annex 1'!O87+'Annex 1'!O88+'Annex 1'!O101</f>
        <v>2862922.0900000003</v>
      </c>
      <c r="K15" s="172">
        <f>'Annex 1'!P27+'Annex 1'!P49+'Annex 1'!P59+'Annex 1'!P60+'Annex 1'!P61+'Annex 1'!P63+'Annex 1'!P64+'Annex 1'!P65+'Annex 1'!P70+'Annex 1'!P77+'Annex 1'!P78+'Annex 1'!P87+'Annex 1'!P88+'Annex 1'!P101</f>
        <v>42003.45</v>
      </c>
      <c r="L15" s="172">
        <f>'Annex 1'!Q27+'Annex 1'!Q49+'Annex 1'!Q59+'Annex 1'!Q60+'Annex 1'!Q61+'Annex 1'!Q63+'Annex 1'!Q64+'Annex 1'!Q65+'Annex 1'!Q70+'Annex 1'!Q77+'Annex 1'!Q78+'Annex 1'!Q87+'Annex 1'!Q88+'Annex 1'!Q101</f>
        <v>2904925.54</v>
      </c>
      <c r="M15" s="172">
        <f>'Annex 1'!M27+'Annex 1'!M49+'Annex 1'!M59+'Annex 1'!M60+'Annex 1'!M61+'Annex 1'!M63+'Annex 1'!M64+'Annex 1'!M65+'Annex 1'!M70+'Annex 1'!M77+'Annex 1'!M78+'Annex 1'!M87+'Annex 1'!M88+'Annex 1'!M101</f>
        <v>2787922.08</v>
      </c>
      <c r="N15" s="186">
        <f>'Annex 1'!V27+'Annex 1'!V49+'Annex 1'!V59+'Annex 1'!V60+'Annex 1'!V61+'Annex 1'!V63+'Annex 1'!V64+'Annex 1'!V65+'Annex 1'!V70+'Annex 1'!V77+'Annex 1'!V78+'Annex 1'!V87+'Annex 1'!V88+'Annex 1'!V101</f>
        <v>0</v>
      </c>
      <c r="O15" s="186">
        <f>'Annex 1'!W27+'Annex 1'!W49+'Annex 1'!W59+'Annex 1'!W60+'Annex 1'!W61+'Annex 1'!W63+'Annex 1'!W64+'Annex 1'!W65+'Annex 1'!W70+'Annex 1'!W77+'Annex 1'!W78+'Annex 1'!W87+'Annex 1'!W88+'Annex 1'!W101</f>
        <v>0</v>
      </c>
      <c r="P15" s="186">
        <f>'Annex 1'!X27+'Annex 1'!X49+'Annex 1'!X59+'Annex 1'!X60+'Annex 1'!X61+'Annex 1'!X63+'Annex 1'!X64+'Annex 1'!X65+'Annex 1'!X70+'Annex 1'!X77+'Annex 1'!X78+'Annex 1'!X87+'Annex 1'!X88+'Annex 1'!X101</f>
        <v>0</v>
      </c>
      <c r="Q15" s="186">
        <f>'Annex 1'!Y27+'Annex 1'!Y49+'Annex 1'!Y59+'Annex 1'!Y60+'Annex 1'!Y61+'Annex 1'!Y63+'Annex 1'!Y64+'Annex 1'!Y65+'Annex 1'!Y70+'Annex 1'!Y77+'Annex 1'!Y78+'Annex 1'!Y87+'Annex 1'!Y88+'Annex 1'!Y101</f>
        <v>0</v>
      </c>
      <c r="R15" s="186">
        <f>'Annex 1'!Z27+'Annex 1'!Z49+'Annex 1'!Z59+'Annex 1'!Z60+'Annex 1'!Z61+'Annex 1'!Z63+'Annex 1'!Z64+'Annex 1'!Z65+'Annex 1'!Z70+'Annex 1'!Z77+'Annex 1'!Z78+'Annex 1'!Z87+'Annex 1'!Z88+'Annex 1'!Z101</f>
        <v>0</v>
      </c>
      <c r="S15" s="186">
        <f>'Annex 1'!AA27+'Annex 1'!AA49+'Annex 1'!AA59+'Annex 1'!AA60+'Annex 1'!AA61+'Annex 1'!AA63+'Annex 1'!AA64+'Annex 1'!AA65+'Annex 1'!AA70+'Annex 1'!AA77+'Annex 1'!AA78+'Annex 1'!AA87+'Annex 1'!AA88+'Annex 1'!AA101</f>
        <v>0</v>
      </c>
      <c r="T15" s="186">
        <f>'Annex 1'!AB27+'Annex 1'!AB49+'Annex 1'!AB59+'Annex 1'!AB60+'Annex 1'!AB61+'Annex 1'!AB63+'Annex 1'!AB64+'Annex 1'!AB65+'Annex 1'!AB70+'Annex 1'!AB77+'Annex 1'!AB78+'Annex 1'!AB87+'Annex 1'!AB88+'Annex 1'!AB101</f>
        <v>0</v>
      </c>
      <c r="U15" s="186">
        <f>'Annex 1'!AC27+'Annex 1'!AC49+'Annex 1'!AC59+'Annex 1'!AC60+'Annex 1'!AC61+'Annex 1'!AC63+'Annex 1'!AC64+'Annex 1'!AC65+'Annex 1'!AC70+'Annex 1'!AC77+'Annex 1'!AC78+'Annex 1'!AC87+'Annex 1'!AC88+'Annex 1'!AC101</f>
        <v>0</v>
      </c>
      <c r="V15" s="186">
        <f>'Annex 1'!AD27+'Annex 1'!AD49+'Annex 1'!AD59+'Annex 1'!AD60+'Annex 1'!AD61+'Annex 1'!AD63+'Annex 1'!AD64+'Annex 1'!AD65+'Annex 1'!AD70+'Annex 1'!AD77+'Annex 1'!AD78+'Annex 1'!AD87+'Annex 1'!AD88+'Annex 1'!AD101</f>
        <v>0</v>
      </c>
      <c r="W15" s="186">
        <f>'Annex 1'!AE27+'Annex 1'!AE49+'Annex 1'!AE59+'Annex 1'!AE60+'Annex 1'!AE61+'Annex 1'!AE63+'Annex 1'!AE64+'Annex 1'!AE65+'Annex 1'!AE70+'Annex 1'!AE77+'Annex 1'!AE78+'Annex 1'!AE87+'Annex 1'!AE88+'Annex 1'!AE101</f>
        <v>11</v>
      </c>
      <c r="X15" s="186">
        <f>'Annex 1'!AF27+'Annex 1'!AF49+'Annex 1'!AF59+'Annex 1'!AF60+'Annex 1'!AF61+'Annex 1'!AF63+'Annex 1'!AF64+'Annex 1'!AF65+'Annex 1'!AF70+'Annex 1'!AF77+'Annex 1'!AF78+'Annex 1'!AF87+'Annex 1'!AF88+'Annex 1'!AF101</f>
        <v>9189</v>
      </c>
      <c r="Y15" s="171">
        <f>'Annex 1'!R27+'Annex 1'!R49+'Annex 1'!R59+'Annex 1'!R60+'Annex 1'!R61+'Annex 1'!R63+'Annex 1'!R64+'Annex 1'!R65+'Annex 1'!R70+'Annex 1'!R77+'Annex 1'!R78+'Annex 1'!R87+'Annex 1'!R88+'Annex 1'!R101</f>
        <v>2384911.3600000003</v>
      </c>
      <c r="Z15" s="176">
        <f>'Annex 1'!AF27+'Annex 1'!AF49+'Annex 1'!AF59+'Annex 1'!AF60+'Annex 1'!AF61+'Annex 1'!AF63+'Annex 1'!AF64+'Annex 1'!AF65+'Annex 1'!AF70+'Annex 1'!AF77+'Annex 1'!AF78+'Annex 1'!AF87+'Annex 1'!AF88+'Annex 1'!AF101</f>
        <v>9189</v>
      </c>
      <c r="AA15" s="186"/>
    </row>
    <row r="16" spans="1:30" x14ac:dyDescent="0.3">
      <c r="A16" s="206">
        <v>7</v>
      </c>
      <c r="B16" s="217" t="s">
        <v>79</v>
      </c>
      <c r="C16" s="167"/>
      <c r="D16" s="168"/>
      <c r="E16" s="168"/>
      <c r="F16" s="174"/>
      <c r="G16" s="176"/>
      <c r="H16" s="213"/>
      <c r="I16" s="176"/>
      <c r="J16" s="176"/>
      <c r="K16" s="176"/>
      <c r="L16" s="176"/>
      <c r="M16" s="17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74"/>
      <c r="Z16" s="176"/>
      <c r="AA16" s="174"/>
    </row>
    <row r="17" spans="1:28" x14ac:dyDescent="0.3">
      <c r="A17" s="206">
        <v>8</v>
      </c>
      <c r="B17" s="217" t="s">
        <v>78</v>
      </c>
      <c r="C17" s="167">
        <v>28</v>
      </c>
      <c r="D17" s="168">
        <v>6</v>
      </c>
      <c r="E17" s="168">
        <v>22</v>
      </c>
      <c r="F17" s="169"/>
      <c r="G17" s="178">
        <f>'Annex 1'!N11+'Annex 1'!N16+'Annex 1'!N17+'Annex 1'!N18+'Annex 1'!N19+'Annex 1'!N25+'Annex 1'!N26+'Annex 1'!N29+'Annex 1'!N35+'Annex 1'!N39+'Annex 1'!N42+'Annex 1'!N43+'Annex 1'!N45+'Annex 1'!N51+'Annex 1'!N57+'Annex 1'!N58+'Annex 1'!N66+'Annex 1'!N67+'Annex 1'!N69+'Annex 1'!N71+'Annex 1'!N79+'Annex 1'!N81+'Annex 1'!N92+'Annex 1'!N94+'Annex 1'!N95+'Annex 1'!N99+'Annex 1'!N100+'Annex 1'!N106</f>
        <v>3505000</v>
      </c>
      <c r="H17" s="178">
        <f>'Annex 1'!K11+'Annex 1'!K16+'Annex 1'!K17+'Annex 1'!K18+'Annex 1'!K19+'Annex 1'!K25+'Annex 1'!K26+'Annex 1'!K29+'Annex 1'!K35+'Annex 1'!K39+'Annex 1'!K42+'Annex 1'!K43+'Annex 1'!K45+'Annex 1'!K51+'Annex 1'!K57+'Annex 1'!K58+'Annex 1'!K66+'Annex 1'!K67+'Annex 1'!K69+'Annex 1'!K71+'Annex 1'!K79+'Annex 1'!K81+'Annex 1'!K92+'Annex 1'!K94+'Annex 1'!K95+'Annex 1'!K99+'Annex 1'!K100+'Annex 1'!K106</f>
        <v>796720.31</v>
      </c>
      <c r="I17" s="178">
        <f>'Annex 1'!L11+'Annex 1'!L16+'Annex 1'!L17+'Annex 1'!L18+'Annex 1'!L19+'Annex 1'!L25+'Annex 1'!L26+'Annex 1'!L29+'Annex 1'!L35+'Annex 1'!L39+'Annex 1'!L42+'Annex 1'!L43+'Annex 1'!L45+'Annex 1'!L51+'Annex 1'!L57+'Annex 1'!L58+'Annex 1'!L66+'Annex 1'!L67+'Annex 1'!L69+'Annex 1'!L71+'Annex 1'!L79+'Annex 1'!L81+'Annex 1'!L92+'Annex 1'!L94+'Annex 1'!L95+'Annex 1'!L99+'Annex 1'!L100+'Annex 1'!L106</f>
        <v>3228787.09</v>
      </c>
      <c r="J17" s="214">
        <f>'Annex 1'!O11+'Annex 1'!O16+'Annex 1'!O17+'Annex 1'!O18+'Annex 1'!O19+'Annex 1'!O25+'Annex 1'!O26+'Annex 1'!O29+'Annex 1'!O35+'Annex 1'!O39+'Annex 1'!O42+'Annex 1'!O43+'Annex 1'!O45+'Annex 1'!O51+'Annex 1'!O57+'Annex 1'!O58+'Annex 1'!O66+'Annex 1'!O67+'Annex 1'!O69+'Annex 1'!O71+'Annex 1'!O79+'Annex 1'!O81+'Annex 1'!O94+'Annex 1'!O95+'Annex 1'!O99+'Annex 1'!O100+'Annex 1'!O106</f>
        <v>3264344.9299999997</v>
      </c>
      <c r="K17" s="214">
        <f>'Annex 1'!P11+'Annex 1'!P16+'Annex 1'!P17+'Annex 1'!P18+'Annex 1'!P19+'Annex 1'!P25+'Annex 1'!P26+'Annex 1'!P29+'Annex 1'!P35+'Annex 1'!P39+'Annex 1'!P42+'Annex 1'!P43+'Annex 1'!P45+'Annex 1'!P51+'Annex 1'!P57+'Annex 1'!P58+'Annex 1'!P66+'Annex 1'!P67+'Annex 1'!P69+'Annex 1'!P71+'Annex 1'!P79+'Annex 1'!P81+'Annex 1'!P94+'Annex 1'!P95+'Annex 1'!P99+'Annex 1'!P100+'Annex 1'!P106</f>
        <v>18158.259999999998</v>
      </c>
      <c r="L17" s="214">
        <f>'Annex 1'!Q11+'Annex 1'!Q16+'Annex 1'!Q17+'Annex 1'!Q18+'Annex 1'!Q19+'Annex 1'!Q25+'Annex 1'!Q26+'Annex 1'!Q29+'Annex 1'!Q35+'Annex 1'!Q39+'Annex 1'!Q42+'Annex 1'!Q43+'Annex 1'!Q45+'Annex 1'!Q51+'Annex 1'!Q57+'Annex 1'!Q58+'Annex 1'!Q66+'Annex 1'!Q67+'Annex 1'!Q69+'Annex 1'!Q71+'Annex 1'!Q79+'Annex 1'!Q81+'Annex 1'!Q94+'Annex 1'!Q95+'Annex 1'!Q99+'Annex 1'!Q100+'Annex 1'!Q106</f>
        <v>3282503.19</v>
      </c>
      <c r="M17" s="178">
        <f>'Annex 1'!M11+'Annex 1'!M16+'Annex 1'!M17+'Annex 1'!M18+'Annex 1'!M19+'Annex 1'!M25+'Annex 1'!M26+'Annex 1'!M29+'Annex 1'!M35+'Annex 1'!M39+'Annex 1'!M42+'Annex 1'!M43+'Annex 1'!M45+'Annex 1'!M51+'Annex 1'!M57+'Annex 1'!M58+'Annex 1'!M66+'Annex 1'!M67+'Annex 1'!M69+'Annex 1'!M71+'Annex 1'!M79+'Annex 1'!M81+'Annex 1'!M92+'Annex 1'!M94+'Annex 1'!M95+'Annex 1'!M99+'Annex 1'!M100+'Annex 1'!M106</f>
        <v>1360376.93</v>
      </c>
      <c r="N17" s="168">
        <f>'Annex 1'!V11+'Annex 1'!V16+'Annex 1'!V17+'Annex 1'!V18+'Annex 1'!V19+'Annex 1'!V25+'Annex 1'!V26+'Annex 1'!V29+'Annex 1'!V35+'Annex 1'!V39+'Annex 1'!V42+'Annex 1'!V43+'Annex 1'!V45+'Annex 1'!V51+'Annex 1'!V57+'Annex 1'!V58+'Annex 1'!V66+'Annex 1'!V67+'Annex 1'!V69+'Annex 1'!V71+'Annex 1'!V79+'Annex 1'!V81+'Annex 1'!V92+'Annex 1'!V94+'Annex 1'!V95+'Annex 1'!V99+'Annex 1'!V100+'Annex 1'!V106</f>
        <v>0</v>
      </c>
      <c r="O17" s="168">
        <f>'Annex 1'!W11+'Annex 1'!W16+'Annex 1'!W17+'Annex 1'!W18+'Annex 1'!W19+'Annex 1'!W25+'Annex 1'!W26+'Annex 1'!W29+'Annex 1'!W35+'Annex 1'!W39+'Annex 1'!W42+'Annex 1'!W43+'Annex 1'!W45+'Annex 1'!W51+'Annex 1'!W57+'Annex 1'!W58+'Annex 1'!W66+'Annex 1'!W67+'Annex 1'!W69+'Annex 1'!W71+'Annex 1'!W79+'Annex 1'!W81+'Annex 1'!W92+'Annex 1'!W94+'Annex 1'!W95+'Annex 1'!W99+'Annex 1'!W100+'Annex 1'!W106</f>
        <v>0</v>
      </c>
      <c r="P17" s="168">
        <f>'Annex 1'!X11+'Annex 1'!X16+'Annex 1'!X17+'Annex 1'!X18+'Annex 1'!X19+'Annex 1'!X25+'Annex 1'!X26+'Annex 1'!X29+'Annex 1'!X35+'Annex 1'!X39+'Annex 1'!X42+'Annex 1'!X43+'Annex 1'!X45+'Annex 1'!X51+'Annex 1'!X57+'Annex 1'!X58+'Annex 1'!X66+'Annex 1'!X67+'Annex 1'!X69+'Annex 1'!X71+'Annex 1'!X79+'Annex 1'!X81+'Annex 1'!X92+'Annex 1'!X94+'Annex 1'!X95+'Annex 1'!X99+'Annex 1'!X100+'Annex 1'!X106</f>
        <v>0</v>
      </c>
      <c r="Q17" s="168">
        <f>'Annex 1'!Y11+'Annex 1'!Y16+'Annex 1'!Y17+'Annex 1'!Y18+'Annex 1'!Y19+'Annex 1'!Y25+'Annex 1'!Y26+'Annex 1'!Y29+'Annex 1'!Y35+'Annex 1'!Y39+'Annex 1'!Y42+'Annex 1'!Y43+'Annex 1'!Y45+'Annex 1'!Y51+'Annex 1'!Y57+'Annex 1'!Y58+'Annex 1'!Y66+'Annex 1'!Y67+'Annex 1'!Y69+'Annex 1'!Y71+'Annex 1'!Y79+'Annex 1'!Y81+'Annex 1'!Y92+'Annex 1'!Y94+'Annex 1'!Y95+'Annex 1'!Y99+'Annex 1'!Y100+'Annex 1'!Y106</f>
        <v>0</v>
      </c>
      <c r="R17" s="168">
        <f>'Annex 1'!Z11+'Annex 1'!Z16+'Annex 1'!Z17+'Annex 1'!Z18+'Annex 1'!Z19+'Annex 1'!Z25+'Annex 1'!Z26+'Annex 1'!Z29+'Annex 1'!Z35+'Annex 1'!Z39+'Annex 1'!Z42+'Annex 1'!Z43+'Annex 1'!Z45+'Annex 1'!Z51+'Annex 1'!Z57+'Annex 1'!Z58+'Annex 1'!Z66+'Annex 1'!Z67+'Annex 1'!Z69+'Annex 1'!Z71+'Annex 1'!Z79+'Annex 1'!Z81+'Annex 1'!Z92+'Annex 1'!Z94+'Annex 1'!Z95+'Annex 1'!Z99+'Annex 1'!Z100+'Annex 1'!Z106</f>
        <v>0</v>
      </c>
      <c r="S17" s="168">
        <f>'Annex 1'!AA11+'Annex 1'!AA16+'Annex 1'!AA17+'Annex 1'!AA18+'Annex 1'!AA19+'Annex 1'!AA25+'Annex 1'!AA26+'Annex 1'!AA29+'Annex 1'!AA35+'Annex 1'!AA39+'Annex 1'!AA42+'Annex 1'!AA43+'Annex 1'!AA45+'Annex 1'!AA51+'Annex 1'!AA57+'Annex 1'!AA58+'Annex 1'!AA66+'Annex 1'!AA67+'Annex 1'!AA69+'Annex 1'!AA71+'Annex 1'!AA79+'Annex 1'!AA81+'Annex 1'!AA92+'Annex 1'!AA94+'Annex 1'!AA95+'Annex 1'!AA99+'Annex 1'!AA100+'Annex 1'!AA106</f>
        <v>0</v>
      </c>
      <c r="T17" s="168">
        <f>'Annex 1'!AB11+'Annex 1'!AB16+'Annex 1'!AB17+'Annex 1'!AB18+'Annex 1'!AB19+'Annex 1'!AB25+'Annex 1'!AB26+'Annex 1'!AB29+'Annex 1'!AB35+'Annex 1'!AB39+'Annex 1'!AB42+'Annex 1'!AB43+'Annex 1'!AB45+'Annex 1'!AB51+'Annex 1'!AB57+'Annex 1'!AB58+'Annex 1'!AB66+'Annex 1'!AB67+'Annex 1'!AB69+'Annex 1'!AB71+'Annex 1'!AB79+'Annex 1'!AB81+'Annex 1'!AB92+'Annex 1'!AB94+'Annex 1'!AB95+'Annex 1'!AB99+'Annex 1'!AB100+'Annex 1'!AB106</f>
        <v>0</v>
      </c>
      <c r="U17" s="168">
        <f>'Annex 1'!AC11+'Annex 1'!AC16+'Annex 1'!AC17+'Annex 1'!AC18+'Annex 1'!AC19+'Annex 1'!AC25+'Annex 1'!AC26+'Annex 1'!AC29+'Annex 1'!AC35+'Annex 1'!AC39+'Annex 1'!AC42+'Annex 1'!AC43+'Annex 1'!AC45+'Annex 1'!AC51+'Annex 1'!AC57+'Annex 1'!AC58+'Annex 1'!AC66+'Annex 1'!AC67+'Annex 1'!AC69+'Annex 1'!AC71+'Annex 1'!AC79+'Annex 1'!AC81+'Annex 1'!AC92+'Annex 1'!AC94+'Annex 1'!AC95+'Annex 1'!AC99+'Annex 1'!AC100+'Annex 1'!AC106</f>
        <v>0</v>
      </c>
      <c r="V17" s="168">
        <f>'Annex 1'!AD11+'Annex 1'!AD16+'Annex 1'!AD17+'Annex 1'!AD18+'Annex 1'!AD19+'Annex 1'!AD25+'Annex 1'!AD26+'Annex 1'!AD29+'Annex 1'!AD35+'Annex 1'!AD39+'Annex 1'!AD42+'Annex 1'!AD43+'Annex 1'!AD45+'Annex 1'!AD51+'Annex 1'!AD57+'Annex 1'!AD58+'Annex 1'!AD66+'Annex 1'!AD67+'Annex 1'!AD69+'Annex 1'!AD71+'Annex 1'!AD79+'Annex 1'!AD81+'Annex 1'!AD92+'Annex 1'!AD94+'Annex 1'!AD95+'Annex 1'!AD99+'Annex 1'!AD100+'Annex 1'!AD106</f>
        <v>0</v>
      </c>
      <c r="W17" s="168">
        <f>'Annex 1'!AE11+'Annex 1'!AE16+'Annex 1'!AE17+'Annex 1'!AE18+'Annex 1'!AE19+'Annex 1'!AE25+'Annex 1'!AE26+'Annex 1'!AE29+'Annex 1'!AE35+'Annex 1'!AE39+'Annex 1'!AE42+'Annex 1'!AE43+'Annex 1'!AE45+'Annex 1'!AE51+'Annex 1'!AE57+'Annex 1'!AE58+'Annex 1'!AE66+'Annex 1'!AE67+'Annex 1'!AE69+'Annex 1'!AE71+'Annex 1'!AE79+'Annex 1'!AE81+'Annex 1'!AE92+'Annex 1'!AE94+'Annex 1'!AE95+'Annex 1'!AE99+'Annex 1'!AE100+'Annex 1'!AE106</f>
        <v>28</v>
      </c>
      <c r="X17" s="168">
        <f>'Annex 1'!AF11+'Annex 1'!AF16+'Annex 1'!AF17+'Annex 1'!AF18+'Annex 1'!AF19+'Annex 1'!AF25+'Annex 1'!AF26+'Annex 1'!AF29+'Annex 1'!AF35+'Annex 1'!AF39+'Annex 1'!AF42+'Annex 1'!AF43+'Annex 1'!AF45+'Annex 1'!AF51+'Annex 1'!AF57+'Annex 1'!AF58+'Annex 1'!AF66+'Annex 1'!AF67+'Annex 1'!AF69+'Annex 1'!AF71+'Annex 1'!AF79+'Annex 1'!AF81+'Annex 1'!AF94+'Annex 1'!AF95+'Annex 1'!AF99+'Annex 1'!AF100+'Annex 1'!AF106</f>
        <v>8799</v>
      </c>
      <c r="Y17" s="177">
        <f>'Annex 1'!R11+'Annex 1'!R16+'Annex 1'!R17+'Annex 1'!R18+'Annex 1'!R19+'Annex 1'!R25+'Annex 1'!R26+'Annex 1'!R29+'Annex 1'!R35+'Annex 1'!R39+'Annex 1'!R42+'Annex 1'!R43+'Annex 1'!R45+'Annex 1'!R51+'Annex 1'!R57+'Annex 1'!R58+'Annex 1'!R66+'Annex 1'!R67+'Annex 1'!R69+'Annex 1'!R71+'Annex 1'!R79+'Annex 1'!R81+'Annex 1'!R92+'Annex 1'!R94+'Annex 1'!R95+'Annex 1'!R99+'Annex 1'!R100+'Annex 1'!R106</f>
        <v>3199579.9899999998</v>
      </c>
      <c r="Z17" s="187">
        <f>'Annex 1'!AF11+'Annex 1'!AF16+'Annex 1'!AF17+'Annex 1'!AF18+'Annex 1'!AF19+'Annex 1'!AF25+'Annex 1'!AF26+'Annex 1'!AF29+'Annex 1'!AF35+'Annex 1'!AF99+'Annex 1'!AF39+'Annex 1'!AF42+'Annex 1'!AF43+'Annex 1'!AF45+'Annex 1'!AF51+'Annex 1'!AF57+'Annex 1'!AF58+'Annex 1'!AF66+'Annex 1'!AF67+'Annex 1'!AF69+'Annex 1'!AF71+'Annex 1'!AF79+'Annex 1'!AF94+'Annex 1'!AF95+'Annex 1'!AF81+'Annex 1'!AF100+'Annex 1'!AF106</f>
        <v>8799</v>
      </c>
      <c r="AA17" s="174"/>
    </row>
    <row r="18" spans="1:28" x14ac:dyDescent="0.3">
      <c r="A18" s="206">
        <v>9</v>
      </c>
      <c r="B18" s="217" t="s">
        <v>81</v>
      </c>
      <c r="C18" s="167">
        <v>14</v>
      </c>
      <c r="D18" s="168">
        <v>9</v>
      </c>
      <c r="E18" s="168">
        <v>5</v>
      </c>
      <c r="F18" s="169"/>
      <c r="G18" s="178">
        <f>'Annex 1'!N7+'Annex 1'!N12+'Annex 1'!N13+'Annex 1'!N15+'Annex 1'!N20+'Annex 1'!N21+'Annex 1'!N28+'Annex 1'!N31+'Annex 1'!N32+'Annex 1'!N41+'Annex 1'!N44+'Annex 1'!N73+'Annex 1'!N86+'Annex 1'!N107</f>
        <v>2175000</v>
      </c>
      <c r="H18" s="178">
        <f>'Annex 1'!K7+'Annex 1'!K12+'Annex 1'!K13+'Annex 1'!K15+'Annex 1'!K20+'Annex 1'!K21+'Annex 1'!K28+'Annex 1'!K31+'Annex 1'!K32+'Annex 1'!K41+'Annex 1'!K44+'Annex 1'!K73+'Annex 1'!K86+'Annex 1'!K107</f>
        <v>99599.6</v>
      </c>
      <c r="I18" s="178">
        <f>'Annex 1'!L7+'Annex 1'!L12+'Annex 1'!L13+'Annex 1'!L15+'Annex 1'!L20+'Annex 1'!L21+'Annex 1'!L28+'Annex 1'!L31+'Annex 1'!L32+'Annex 1'!L41+'Annex 1'!L44+'Annex 1'!L73+'Annex 1'!L86+'Annex 1'!L107</f>
        <v>1901211.87</v>
      </c>
      <c r="J18" s="214">
        <f>'Annex 1'!O7+'Annex 1'!O12+'Annex 1'!O13+'Annex 1'!O15+'Annex 1'!O20+'Annex 1'!O21+'Annex 1'!O28+'Annex 1'!O31+'Annex 1'!O32+'Annex 1'!O41+'Annex 1'!O44+'Annex 1'!O73+'Annex 1'!O86+'Annex 1'!O107</f>
        <v>1884877.9200000002</v>
      </c>
      <c r="K18" s="214">
        <f>'Annex 1'!P7+'Annex 1'!P12+'Annex 1'!P13+'Annex 1'!P15+'Annex 1'!P20+'Annex 1'!P21+'Annex 1'!P28+'Annex 1'!P31+'Annex 1'!P32+'Annex 1'!P41+'Annex 1'!P44+'Annex 1'!P73+'Annex 1'!P86+'Annex 1'!P107</f>
        <v>17804.840000000004</v>
      </c>
      <c r="L18" s="214">
        <f>'Annex 1'!Q7+'Annex 1'!Q12+'Annex 1'!Q13+'Annex 1'!Q15+'Annex 1'!Q20+'Annex 1'!Q21+'Annex 1'!Q28+'Annex 1'!Q31+'Annex 1'!Q32+'Annex 1'!Q41+'Annex 1'!Q44+'Annex 1'!Q73+'Annex 1'!Q86+'Annex 1'!Q107</f>
        <v>1902682.76</v>
      </c>
      <c r="M18" s="178">
        <f>'Annex 1'!M7+'Annex 1'!M12+'Annex 1'!M13+'Annex 1'!M15+'Annex 1'!M20+'Annex 1'!M21+'Annex 1'!M28+'Annex 1'!M31+'Annex 1'!M32+'Annex 1'!M41+'Annex 1'!M44+'Annex 1'!M73+'Annex 1'!M86+'Annex 1'!M107</f>
        <v>1436586.3200000003</v>
      </c>
      <c r="N18" s="186">
        <f>'Annex 1'!V7+'Annex 1'!V12+'Annex 1'!V13+'Annex 1'!V15+'Annex 1'!V20+'Annex 1'!V21+'Annex 1'!V28+'Annex 1'!V31+'Annex 1'!V32+'Annex 1'!V41+'Annex 1'!V44+'Annex 1'!V73+'Annex 1'!V86+'Annex 1'!V107</f>
        <v>0</v>
      </c>
      <c r="O18" s="186">
        <f>'Annex 1'!W7+'Annex 1'!W12+'Annex 1'!W13+'Annex 1'!W15+'Annex 1'!W20+'Annex 1'!W21+'Annex 1'!W28+'Annex 1'!W31+'Annex 1'!W32+'Annex 1'!W41+'Annex 1'!W44+'Annex 1'!W73+'Annex 1'!W86+'Annex 1'!W107</f>
        <v>0</v>
      </c>
      <c r="P18" s="186">
        <f>'Annex 1'!X7+'Annex 1'!X12+'Annex 1'!X13+'Annex 1'!X15+'Annex 1'!X20+'Annex 1'!X21+'Annex 1'!X28+'Annex 1'!X31+'Annex 1'!X32+'Annex 1'!X41+'Annex 1'!X44+'Annex 1'!X73+'Annex 1'!X86+'Annex 1'!X107</f>
        <v>0</v>
      </c>
      <c r="Q18" s="186">
        <f>'Annex 1'!Y7+'Annex 1'!Y12+'Annex 1'!Y13+'Annex 1'!Y15+'Annex 1'!Y20+'Annex 1'!Y21+'Annex 1'!Y28+'Annex 1'!Y31+'Annex 1'!Y32+'Annex 1'!Y41+'Annex 1'!Y44+'Annex 1'!Y73+'Annex 1'!Y86+'Annex 1'!Y107</f>
        <v>0</v>
      </c>
      <c r="R18" s="186">
        <f>'Annex 1'!Z7+'Annex 1'!Z12+'Annex 1'!Z13+'Annex 1'!Z15+'Annex 1'!Z20+'Annex 1'!Z21+'Annex 1'!Z28+'Annex 1'!Z31+'Annex 1'!Z32+'Annex 1'!Z41+'Annex 1'!Z44+'Annex 1'!Z73+'Annex 1'!Z86+'Annex 1'!Z107</f>
        <v>0</v>
      </c>
      <c r="S18" s="186">
        <f>'Annex 1'!AA7+'Annex 1'!AA12+'Annex 1'!AA13+'Annex 1'!AA15+'Annex 1'!AA20+'Annex 1'!AA21+'Annex 1'!AA28+'Annex 1'!AA31+'Annex 1'!AA32+'Annex 1'!AA41+'Annex 1'!AA44+'Annex 1'!AA73+'Annex 1'!AA86+'Annex 1'!AA107</f>
        <v>0</v>
      </c>
      <c r="T18" s="186">
        <f>'Annex 1'!AB7+'Annex 1'!AB12+'Annex 1'!AB13+'Annex 1'!AB15+'Annex 1'!AB20+'Annex 1'!AB21+'Annex 1'!AB28+'Annex 1'!AB31+'Annex 1'!AB32+'Annex 1'!AB41+'Annex 1'!AB44+'Annex 1'!AB73+'Annex 1'!AB86+'Annex 1'!AB107</f>
        <v>0</v>
      </c>
      <c r="U18" s="186">
        <f>'Annex 1'!AC7+'Annex 1'!AC12+'Annex 1'!AC13+'Annex 1'!AC15+'Annex 1'!AC20+'Annex 1'!AC21+'Annex 1'!AC28+'Annex 1'!AC31+'Annex 1'!AC32+'Annex 1'!AC41+'Annex 1'!AC44+'Annex 1'!AC73+'Annex 1'!AC86+'Annex 1'!AC107</f>
        <v>0</v>
      </c>
      <c r="V18" s="186">
        <f>'Annex 1'!AD7+'Annex 1'!AD12+'Annex 1'!AD13+'Annex 1'!AD15+'Annex 1'!AD20+'Annex 1'!AD21+'Annex 1'!AD28+'Annex 1'!AD31+'Annex 1'!AD32+'Annex 1'!AD41+'Annex 1'!AD44+'Annex 1'!AD73+'Annex 1'!AD86+'Annex 1'!AD107</f>
        <v>0</v>
      </c>
      <c r="W18" s="186">
        <f>'Annex 1'!AE7+'Annex 1'!AE12+'Annex 1'!AE13+'Annex 1'!AE15+'Annex 1'!AE20+'Annex 1'!AE21+'Annex 1'!AE28+'Annex 1'!AE31+'Annex 1'!AE32+'Annex 1'!AE41+'Annex 1'!AE44+'Annex 1'!AE73+'Annex 1'!AE86+'Annex 1'!AE107</f>
        <v>13</v>
      </c>
      <c r="X18" s="186">
        <f>'Annex 1'!AF7+'Annex 1'!AF12+'Annex 1'!AF13+'Annex 1'!AF15+'Annex 1'!AF20+'Annex 1'!AF21+'Annex 1'!AF28+'Annex 1'!AF31+'Annex 1'!AF32+'Annex 1'!AF41+'Annex 1'!AF44+'Annex 1'!AF73+'Annex 1'!AF86</f>
        <v>15785</v>
      </c>
      <c r="Y18" s="177">
        <f>'Annex 1'!R7+'Annex 1'!R12+'Annex 1'!R13+'Annex 1'!R15+'Annex 1'!R20+'Annex 1'!R21+'Annex 1'!R28+'Annex 1'!R31+'Annex 1'!R32+'Annex 1'!R41+'Annex 1'!R44+'Annex 1'!R73+'Annex 1'!R86+'Annex 1'!R107</f>
        <v>1784070.31</v>
      </c>
      <c r="Z18" s="176">
        <f>'Annex 1'!AF7+'Annex 1'!AF12+'Annex 1'!AF13+'Annex 1'!AF15+'Annex 1'!AF20+'Annex 1'!AF21+'Annex 1'!AF28+'Annex 1'!AF31+'Annex 1'!AF32+'Annex 1'!AF41+'Annex 1'!AF44+'Annex 1'!AF73+'Annex 1'!AF86</f>
        <v>15785</v>
      </c>
      <c r="AA18" s="174"/>
    </row>
    <row r="19" spans="1:28" x14ac:dyDescent="0.3">
      <c r="A19" s="206">
        <v>10</v>
      </c>
      <c r="B19" s="217" t="s">
        <v>83</v>
      </c>
      <c r="C19" s="167"/>
      <c r="D19" s="179"/>
      <c r="E19" s="179"/>
      <c r="F19" s="169"/>
      <c r="G19" s="178"/>
      <c r="H19" s="178"/>
      <c r="I19" s="178"/>
      <c r="J19" s="214"/>
      <c r="K19" s="176"/>
      <c r="L19" s="211"/>
      <c r="M19" s="178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0"/>
      <c r="Z19" s="187"/>
      <c r="AA19" s="174"/>
    </row>
    <row r="20" spans="1:28" x14ac:dyDescent="0.3">
      <c r="A20" s="206">
        <v>11</v>
      </c>
      <c r="B20" s="217" t="s">
        <v>123</v>
      </c>
      <c r="C20" s="167">
        <v>8</v>
      </c>
      <c r="E20" s="168">
        <v>8</v>
      </c>
      <c r="F20" s="169"/>
      <c r="G20" s="178">
        <f>'Annex 1'!N54+'Annex 1'!N55+'Annex 1'!N56+'Annex 1'!N68+'Annex 1'!N82+'Annex 1'!N83+'Annex 1'!N84+'Annex 1'!N85</f>
        <v>800000</v>
      </c>
      <c r="H20" s="178"/>
      <c r="I20" s="178">
        <f>'Annex 1'!L54+'Annex 1'!L55+'Annex 1'!L56+'Annex 1'!L68+'Annex 1'!L82+'Annex 1'!L83+'Annex 1'!L84+'Annex 1'!L85</f>
        <v>800000</v>
      </c>
      <c r="J20" s="214">
        <f>'Annex 1'!O54+'Annex 1'!O55+'Annex 1'!O56+'Annex 1'!O68+'Annex 1'!O82+'Annex 1'!O83+'Annex 1'!O84+'Annex 1'!O85</f>
        <v>800000</v>
      </c>
      <c r="K20" s="177">
        <f>'Annex 1'!P54+'Annex 1'!P55+'Annex 1'!P56+'Annex 1'!P68+'Annex 1'!P82+'Annex 1'!P83+'Annex 1'!P84+'Annex 1'!P85</f>
        <v>0</v>
      </c>
      <c r="L20" s="214">
        <f>'Annex 1'!Q54+'Annex 1'!Q55+'Annex 1'!Q56+'Annex 1'!Q68+'Annex 1'!Q82+'Annex 1'!Q83+'Annex 1'!Q84+'Annex 1'!Q85</f>
        <v>800000</v>
      </c>
      <c r="M20" s="214"/>
      <c r="N20" s="186">
        <f>'Annex 1'!V54+'Annex 1'!V55+'Annex 1'!V56+'Annex 1'!V68+'Annex 1'!V82+'Annex 1'!V83+'Annex 1'!V84+'Annex 1'!V85</f>
        <v>0</v>
      </c>
      <c r="O20" s="186">
        <f>'Annex 1'!W54+'Annex 1'!W55+'Annex 1'!W56+'Annex 1'!W68+'Annex 1'!W82+'Annex 1'!W83+'Annex 1'!W84+'Annex 1'!W85</f>
        <v>0</v>
      </c>
      <c r="P20" s="186">
        <f>'Annex 1'!X54+'Annex 1'!X55+'Annex 1'!X56+'Annex 1'!X68+'Annex 1'!X82+'Annex 1'!X83+'Annex 1'!X84+'Annex 1'!X85</f>
        <v>0</v>
      </c>
      <c r="Q20" s="186">
        <f>'Annex 1'!Y54+'Annex 1'!Y55+'Annex 1'!Y56+'Annex 1'!Y68+'Annex 1'!Y82+'Annex 1'!Y83+'Annex 1'!Y84+'Annex 1'!Y85</f>
        <v>0</v>
      </c>
      <c r="R20" s="186">
        <f>'Annex 1'!Z54+'Annex 1'!Z55+'Annex 1'!Z56+'Annex 1'!Z68+'Annex 1'!Z82+'Annex 1'!Z83+'Annex 1'!Z84+'Annex 1'!Z85</f>
        <v>0</v>
      </c>
      <c r="S20" s="186">
        <f>'Annex 1'!AA54+'Annex 1'!AA55+'Annex 1'!AA56+'Annex 1'!AA68+'Annex 1'!AA82+'Annex 1'!AA83+'Annex 1'!AA84+'Annex 1'!AA85</f>
        <v>0</v>
      </c>
      <c r="T20" s="186">
        <f>'Annex 1'!AB54+'Annex 1'!AB55+'Annex 1'!AB56+'Annex 1'!AB68+'Annex 1'!AB82+'Annex 1'!AB83+'Annex 1'!AB84+'Annex 1'!AB85</f>
        <v>0</v>
      </c>
      <c r="U20" s="186">
        <f>'Annex 1'!AC54+'Annex 1'!AC55+'Annex 1'!AC56+'Annex 1'!AC68+'Annex 1'!AC82+'Annex 1'!AC83+'Annex 1'!AC84+'Annex 1'!AC85</f>
        <v>0</v>
      </c>
      <c r="V20" s="186">
        <f>'Annex 1'!AD54+'Annex 1'!AD55+'Annex 1'!AD56+'Annex 1'!AD68+'Annex 1'!AD82+'Annex 1'!AD83+'Annex 1'!AD84+'Annex 1'!AD85</f>
        <v>0</v>
      </c>
      <c r="W20" s="186">
        <f>'Annex 1'!AE54+'Annex 1'!AE55+'Annex 1'!AE56+'Annex 1'!AE68+'Annex 1'!AE82+'Annex 1'!AE83+'Annex 1'!AE84+'Annex 1'!AE85</f>
        <v>8</v>
      </c>
      <c r="X20" s="186">
        <f>'Annex 1'!AF54+'Annex 1'!AF55+'Annex 1'!AF56+'Annex 1'!AF68+'Annex 1'!AF82+'Annex 1'!AF83+'Annex 1'!AF84+'Annex 1'!AF85</f>
        <v>300</v>
      </c>
      <c r="Y20" s="177">
        <f>'Annex 1'!R54+'Annex 1'!R55+'Annex 1'!R56+'Annex 1'!R68+'Annex 1'!R82+'Annex 1'!R83+'Annex 1'!R84+'Annex 1'!R85</f>
        <v>786800</v>
      </c>
      <c r="Z20" s="187"/>
      <c r="AA20" s="174"/>
    </row>
    <row r="21" spans="1:28" x14ac:dyDescent="0.3">
      <c r="A21" s="529" t="s">
        <v>8</v>
      </c>
      <c r="B21" s="530"/>
      <c r="C21" s="188">
        <f>SUM(C10:C20)</f>
        <v>101</v>
      </c>
      <c r="D21" s="188">
        <f t="shared" ref="D21:K21" si="0">SUM(D10:D20)</f>
        <v>63</v>
      </c>
      <c r="E21" s="188">
        <f t="shared" si="0"/>
        <v>38</v>
      </c>
      <c r="F21" s="188">
        <f t="shared" si="0"/>
        <v>0</v>
      </c>
      <c r="G21" s="189">
        <f>SUM(G10:G20)</f>
        <v>18040000</v>
      </c>
      <c r="H21" s="189">
        <f t="shared" si="0"/>
        <v>896319.91</v>
      </c>
      <c r="I21" s="189">
        <f>SUM(I10:I20)</f>
        <v>12642093.039999999</v>
      </c>
      <c r="J21" s="189">
        <f t="shared" si="0"/>
        <v>12342291.51</v>
      </c>
      <c r="K21" s="189">
        <f t="shared" si="0"/>
        <v>124949.94</v>
      </c>
      <c r="L21" s="189">
        <f>SUM(L10:L20)</f>
        <v>12467241.449999999</v>
      </c>
      <c r="M21" s="189">
        <f>SUM(M10:M20)</f>
        <v>8494874.5899999999</v>
      </c>
      <c r="N21" s="188">
        <f>SUM(N10:N20)</f>
        <v>0</v>
      </c>
      <c r="O21" s="188">
        <f t="shared" ref="O21:W21" si="1">SUM(O10:O20)</f>
        <v>0</v>
      </c>
      <c r="P21" s="188">
        <f t="shared" si="1"/>
        <v>0</v>
      </c>
      <c r="Q21" s="188">
        <f t="shared" si="1"/>
        <v>0</v>
      </c>
      <c r="R21" s="188">
        <f t="shared" si="1"/>
        <v>0</v>
      </c>
      <c r="S21" s="188">
        <f t="shared" si="1"/>
        <v>0</v>
      </c>
      <c r="T21" s="188">
        <f t="shared" si="1"/>
        <v>0</v>
      </c>
      <c r="U21" s="188">
        <f t="shared" si="1"/>
        <v>0</v>
      </c>
      <c r="V21" s="188">
        <f t="shared" si="1"/>
        <v>0</v>
      </c>
      <c r="W21" s="188">
        <f t="shared" si="1"/>
        <v>76</v>
      </c>
      <c r="X21" s="188">
        <f t="shared" ref="X21" si="2">SUM(X10:X20)</f>
        <v>55622</v>
      </c>
      <c r="Y21" s="189">
        <f>SUM(Y10:Y20)</f>
        <v>11265038.98</v>
      </c>
      <c r="Z21" s="188">
        <f>SUM(Z10:Z20)</f>
        <v>55322</v>
      </c>
      <c r="AA21" s="174"/>
    </row>
    <row r="22" spans="1:28" x14ac:dyDescent="0.3">
      <c r="A22" s="396"/>
      <c r="B22" s="396"/>
      <c r="C22" s="397"/>
      <c r="D22" s="397"/>
      <c r="E22" s="397"/>
      <c r="F22" s="397"/>
      <c r="G22" s="398"/>
      <c r="H22" s="398"/>
      <c r="I22" s="398"/>
      <c r="J22" s="398"/>
      <c r="K22" s="398"/>
      <c r="L22" s="398"/>
      <c r="M22" s="398"/>
      <c r="N22" s="397"/>
      <c r="O22" s="397"/>
      <c r="P22" s="397"/>
      <c r="Q22" s="397"/>
      <c r="R22" s="397"/>
      <c r="S22" s="397"/>
      <c r="T22" s="397"/>
      <c r="U22" s="397"/>
      <c r="V22" s="397"/>
      <c r="W22" s="397"/>
      <c r="X22" s="397"/>
      <c r="Y22" s="398"/>
      <c r="Z22" s="397"/>
      <c r="AA22" s="208"/>
    </row>
    <row r="23" spans="1:28" s="402" customFormat="1" ht="15.75" customHeight="1" x14ac:dyDescent="0.3">
      <c r="A23" s="399"/>
      <c r="B23" s="497" t="s">
        <v>29</v>
      </c>
      <c r="C23" s="498"/>
      <c r="D23" s="498"/>
      <c r="E23" s="498"/>
      <c r="F23" s="498"/>
      <c r="G23" s="498"/>
      <c r="H23" s="498"/>
      <c r="I23" s="498"/>
      <c r="J23" s="499"/>
      <c r="K23" s="400" t="s">
        <v>30</v>
      </c>
      <c r="L23" s="401"/>
      <c r="M23" s="531"/>
      <c r="N23" s="531"/>
      <c r="O23" s="531"/>
      <c r="P23" s="531"/>
      <c r="Q23" s="531"/>
      <c r="R23" s="531"/>
      <c r="S23" s="531"/>
      <c r="U23" s="403"/>
      <c r="V23" s="403"/>
      <c r="W23" s="403"/>
      <c r="X23" s="403"/>
      <c r="Y23" s="403"/>
      <c r="Z23" s="403"/>
      <c r="AA23" s="403"/>
      <c r="AB23" s="403"/>
    </row>
    <row r="24" spans="1:28" s="402" customFormat="1" ht="13.8" x14ac:dyDescent="0.3">
      <c r="A24" s="399"/>
      <c r="B24" s="500" t="s">
        <v>20</v>
      </c>
      <c r="C24" s="501"/>
      <c r="D24" s="501"/>
      <c r="E24" s="501"/>
      <c r="F24" s="501"/>
      <c r="G24" s="501"/>
      <c r="H24" s="501"/>
      <c r="I24" s="501"/>
      <c r="J24" s="502"/>
      <c r="K24" s="404" t="s">
        <v>0</v>
      </c>
      <c r="L24" s="401"/>
      <c r="M24" s="532" t="s">
        <v>85</v>
      </c>
      <c r="N24" s="533"/>
      <c r="O24" s="533"/>
      <c r="P24" s="533"/>
      <c r="Q24" s="533"/>
      <c r="R24" s="533"/>
      <c r="S24" s="534"/>
      <c r="U24" s="405" t="s">
        <v>108</v>
      </c>
      <c r="Y24" s="406"/>
      <c r="Z24" s="403"/>
      <c r="AA24" s="407"/>
    </row>
    <row r="25" spans="1:28" s="402" customFormat="1" ht="12.75" customHeight="1" x14ac:dyDescent="0.3">
      <c r="A25" s="399"/>
      <c r="B25" s="500" t="s">
        <v>98</v>
      </c>
      <c r="C25" s="501"/>
      <c r="D25" s="501"/>
      <c r="E25" s="501"/>
      <c r="F25" s="501"/>
      <c r="G25" s="501"/>
      <c r="H25" s="501"/>
      <c r="I25" s="501"/>
      <c r="J25" s="502"/>
      <c r="K25" s="526" t="s">
        <v>1</v>
      </c>
      <c r="L25" s="523"/>
      <c r="M25" s="514" t="s">
        <v>86</v>
      </c>
      <c r="N25" s="515"/>
      <c r="O25" s="515"/>
      <c r="P25" s="515"/>
      <c r="Q25" s="515"/>
      <c r="R25" s="515"/>
      <c r="S25" s="516"/>
      <c r="U25" s="405" t="s">
        <v>109</v>
      </c>
      <c r="Y25" s="406"/>
      <c r="Z25" s="407"/>
    </row>
    <row r="26" spans="1:28" s="402" customFormat="1" ht="14.25" customHeight="1" x14ac:dyDescent="0.3">
      <c r="A26" s="399"/>
      <c r="B26" s="500" t="s">
        <v>99</v>
      </c>
      <c r="C26" s="501"/>
      <c r="D26" s="501"/>
      <c r="E26" s="501"/>
      <c r="F26" s="501"/>
      <c r="G26" s="501"/>
      <c r="H26" s="501"/>
      <c r="I26" s="501"/>
      <c r="J26" s="502"/>
      <c r="K26" s="527"/>
      <c r="L26" s="524"/>
      <c r="M26" s="517"/>
      <c r="N26" s="518"/>
      <c r="O26" s="518"/>
      <c r="P26" s="518"/>
      <c r="Q26" s="518"/>
      <c r="R26" s="518"/>
      <c r="S26" s="519"/>
      <c r="U26" s="405" t="s">
        <v>110</v>
      </c>
      <c r="Y26" s="408"/>
      <c r="Z26" s="407"/>
      <c r="AA26" s="409"/>
    </row>
    <row r="27" spans="1:28" s="402" customFormat="1" ht="13.5" customHeight="1" x14ac:dyDescent="0.3">
      <c r="A27" s="399"/>
      <c r="B27" s="500" t="s">
        <v>102</v>
      </c>
      <c r="C27" s="501"/>
      <c r="D27" s="501"/>
      <c r="E27" s="501"/>
      <c r="F27" s="501"/>
      <c r="G27" s="501"/>
      <c r="H27" s="501"/>
      <c r="I27" s="501"/>
      <c r="J27" s="502"/>
      <c r="K27" s="527"/>
      <c r="L27" s="524"/>
      <c r="M27" s="517"/>
      <c r="N27" s="518"/>
      <c r="O27" s="518"/>
      <c r="P27" s="518"/>
      <c r="Q27" s="518"/>
      <c r="R27" s="518"/>
      <c r="S27" s="519"/>
      <c r="U27" s="405" t="s">
        <v>111</v>
      </c>
      <c r="Y27" s="410"/>
      <c r="Z27" s="407"/>
      <c r="AA27" s="411"/>
    </row>
    <row r="28" spans="1:28" s="402" customFormat="1" ht="13.5" customHeight="1" x14ac:dyDescent="0.3">
      <c r="A28" s="399"/>
      <c r="B28" s="500" t="s">
        <v>100</v>
      </c>
      <c r="C28" s="501"/>
      <c r="D28" s="501"/>
      <c r="E28" s="501"/>
      <c r="F28" s="501"/>
      <c r="G28" s="501"/>
      <c r="H28" s="501"/>
      <c r="I28" s="501"/>
      <c r="J28" s="502"/>
      <c r="K28" s="527"/>
      <c r="L28" s="524"/>
      <c r="M28" s="517"/>
      <c r="N28" s="518"/>
      <c r="O28" s="518"/>
      <c r="P28" s="518"/>
      <c r="Q28" s="518"/>
      <c r="R28" s="518"/>
      <c r="S28" s="519"/>
      <c r="U28" s="405" t="s">
        <v>112</v>
      </c>
      <c r="Y28" s="408"/>
      <c r="Z28" s="407"/>
      <c r="AA28" s="409"/>
    </row>
    <row r="29" spans="1:28" s="402" customFormat="1" ht="11.25" customHeight="1" x14ac:dyDescent="0.3">
      <c r="A29" s="399"/>
      <c r="B29" s="500" t="s">
        <v>101</v>
      </c>
      <c r="C29" s="501"/>
      <c r="D29" s="501"/>
      <c r="E29" s="501"/>
      <c r="F29" s="501"/>
      <c r="G29" s="501"/>
      <c r="H29" s="501"/>
      <c r="I29" s="501"/>
      <c r="J29" s="502"/>
      <c r="K29" s="527"/>
      <c r="L29" s="524"/>
      <c r="M29" s="517"/>
      <c r="N29" s="518"/>
      <c r="O29" s="518"/>
      <c r="P29" s="518"/>
      <c r="Q29" s="518"/>
      <c r="R29" s="518"/>
      <c r="S29" s="519"/>
      <c r="U29" s="405" t="s">
        <v>113</v>
      </c>
      <c r="Y29" s="408"/>
      <c r="Z29" s="407"/>
      <c r="AA29" s="409"/>
    </row>
    <row r="30" spans="1:28" s="402" customFormat="1" ht="12.75" customHeight="1" x14ac:dyDescent="0.3">
      <c r="A30" s="399"/>
      <c r="B30" s="500" t="s">
        <v>103</v>
      </c>
      <c r="C30" s="501"/>
      <c r="D30" s="501"/>
      <c r="E30" s="501"/>
      <c r="F30" s="501"/>
      <c r="G30" s="501"/>
      <c r="H30" s="501"/>
      <c r="I30" s="501"/>
      <c r="J30" s="502"/>
      <c r="K30" s="527"/>
      <c r="L30" s="524"/>
      <c r="M30" s="517"/>
      <c r="N30" s="518"/>
      <c r="O30" s="518"/>
      <c r="P30" s="518"/>
      <c r="Q30" s="518"/>
      <c r="R30" s="518"/>
      <c r="S30" s="519"/>
      <c r="U30" s="405" t="s">
        <v>114</v>
      </c>
      <c r="Y30" s="408"/>
      <c r="Z30" s="407"/>
      <c r="AA30" s="409"/>
    </row>
    <row r="31" spans="1:28" s="402" customFormat="1" ht="12" customHeight="1" x14ac:dyDescent="0.3">
      <c r="A31" s="399"/>
      <c r="B31" s="500" t="s">
        <v>104</v>
      </c>
      <c r="C31" s="501"/>
      <c r="D31" s="501"/>
      <c r="E31" s="501"/>
      <c r="F31" s="501"/>
      <c r="G31" s="501"/>
      <c r="H31" s="501"/>
      <c r="I31" s="501"/>
      <c r="J31" s="502"/>
      <c r="K31" s="527"/>
      <c r="L31" s="524"/>
      <c r="M31" s="517"/>
      <c r="N31" s="518"/>
      <c r="O31" s="518"/>
      <c r="P31" s="518"/>
      <c r="Q31" s="518"/>
      <c r="R31" s="518"/>
      <c r="S31" s="519"/>
      <c r="U31" s="405" t="s">
        <v>115</v>
      </c>
      <c r="Y31" s="408"/>
      <c r="Z31" s="407"/>
      <c r="AA31" s="409"/>
    </row>
    <row r="32" spans="1:28" s="402" customFormat="1" ht="11.25" customHeight="1" x14ac:dyDescent="0.3">
      <c r="A32" s="412"/>
      <c r="B32" s="506"/>
      <c r="C32" s="507"/>
      <c r="D32" s="507"/>
      <c r="E32" s="507"/>
      <c r="F32" s="507"/>
      <c r="G32" s="507"/>
      <c r="H32" s="507"/>
      <c r="I32" s="507"/>
      <c r="J32" s="508"/>
      <c r="K32" s="528"/>
      <c r="L32" s="525"/>
      <c r="M32" s="520"/>
      <c r="N32" s="521"/>
      <c r="O32" s="521"/>
      <c r="P32" s="521"/>
      <c r="Q32" s="521"/>
      <c r="R32" s="521"/>
      <c r="S32" s="522"/>
      <c r="U32" s="405" t="s">
        <v>116</v>
      </c>
    </row>
    <row r="33" spans="1:27" s="402" customFormat="1" ht="24.9" customHeight="1" x14ac:dyDescent="0.3">
      <c r="A33" s="412"/>
      <c r="B33" s="509" t="s">
        <v>87</v>
      </c>
      <c r="C33" s="510"/>
      <c r="D33" s="510"/>
      <c r="E33" s="510"/>
      <c r="F33" s="510"/>
      <c r="G33" s="510"/>
      <c r="H33" s="510"/>
      <c r="I33" s="510"/>
      <c r="J33" s="511"/>
      <c r="K33" s="404" t="s">
        <v>2</v>
      </c>
      <c r="L33" s="401"/>
      <c r="M33" s="512" t="s">
        <v>88</v>
      </c>
      <c r="N33" s="512"/>
      <c r="O33" s="512"/>
      <c r="P33" s="512"/>
      <c r="Q33" s="512"/>
      <c r="R33" s="512"/>
      <c r="S33" s="512"/>
      <c r="U33" s="405" t="s">
        <v>117</v>
      </c>
    </row>
    <row r="34" spans="1:27" s="402" customFormat="1" ht="24.9" customHeight="1" x14ac:dyDescent="0.3">
      <c r="A34" s="412"/>
      <c r="B34" s="503" t="s">
        <v>732</v>
      </c>
      <c r="C34" s="504"/>
      <c r="D34" s="504"/>
      <c r="E34" s="504"/>
      <c r="F34" s="504"/>
      <c r="G34" s="504"/>
      <c r="H34" s="504"/>
      <c r="I34" s="504"/>
      <c r="J34" s="505"/>
      <c r="K34" s="404" t="s">
        <v>3</v>
      </c>
      <c r="L34" s="401"/>
      <c r="M34" s="512" t="s">
        <v>89</v>
      </c>
      <c r="N34" s="512"/>
      <c r="O34" s="512"/>
      <c r="P34" s="512"/>
      <c r="Q34" s="512"/>
      <c r="R34" s="512"/>
      <c r="S34" s="512"/>
      <c r="U34" s="405" t="s">
        <v>118</v>
      </c>
    </row>
    <row r="35" spans="1:27" s="402" customFormat="1" ht="24.9" customHeight="1" x14ac:dyDescent="0.3">
      <c r="A35" s="412"/>
      <c r="B35" s="503" t="s">
        <v>733</v>
      </c>
      <c r="C35" s="504"/>
      <c r="D35" s="504"/>
      <c r="E35" s="504"/>
      <c r="F35" s="504"/>
      <c r="G35" s="504"/>
      <c r="H35" s="504"/>
      <c r="I35" s="504"/>
      <c r="J35" s="505"/>
      <c r="K35" s="404" t="s">
        <v>4</v>
      </c>
      <c r="L35" s="401"/>
      <c r="M35" s="512" t="s">
        <v>90</v>
      </c>
      <c r="N35" s="512"/>
      <c r="O35" s="512"/>
      <c r="P35" s="512"/>
      <c r="Q35" s="512"/>
      <c r="R35" s="512"/>
      <c r="S35" s="512"/>
      <c r="U35" s="405" t="s">
        <v>119</v>
      </c>
    </row>
    <row r="36" spans="1:27" s="402" customFormat="1" ht="24.9" customHeight="1" x14ac:dyDescent="0.3">
      <c r="A36" s="412"/>
      <c r="B36" s="503" t="s">
        <v>734</v>
      </c>
      <c r="C36" s="504"/>
      <c r="D36" s="504"/>
      <c r="E36" s="504"/>
      <c r="F36" s="504"/>
      <c r="G36" s="504"/>
      <c r="H36" s="504"/>
      <c r="I36" s="504"/>
      <c r="J36" s="505"/>
      <c r="K36" s="404" t="s">
        <v>5</v>
      </c>
      <c r="L36" s="401"/>
      <c r="M36" s="512" t="s">
        <v>91</v>
      </c>
      <c r="N36" s="512"/>
      <c r="O36" s="512"/>
      <c r="P36" s="512"/>
      <c r="Q36" s="512"/>
      <c r="R36" s="512"/>
      <c r="S36" s="512"/>
    </row>
    <row r="37" spans="1:27" s="402" customFormat="1" ht="24.9" customHeight="1" x14ac:dyDescent="0.3">
      <c r="A37" s="412"/>
      <c r="B37" s="503" t="s">
        <v>735</v>
      </c>
      <c r="C37" s="504"/>
      <c r="D37" s="504"/>
      <c r="E37" s="504"/>
      <c r="F37" s="504"/>
      <c r="G37" s="504"/>
      <c r="H37" s="504"/>
      <c r="I37" s="504"/>
      <c r="J37" s="505"/>
      <c r="K37" s="404" t="s">
        <v>6</v>
      </c>
      <c r="L37" s="401"/>
      <c r="M37" s="513">
        <v>1</v>
      </c>
      <c r="N37" s="512"/>
      <c r="O37" s="512"/>
      <c r="P37" s="512"/>
      <c r="Q37" s="512"/>
      <c r="R37" s="512"/>
      <c r="S37" s="512"/>
      <c r="Z37" s="407"/>
    </row>
    <row r="38" spans="1:27" x14ac:dyDescent="0.3">
      <c r="Z38" s="209"/>
    </row>
    <row r="39" spans="1:27" ht="34.5" customHeight="1" x14ac:dyDescent="0.3">
      <c r="B39" s="26"/>
      <c r="C39" s="192" t="s">
        <v>92</v>
      </c>
      <c r="D39" s="26"/>
      <c r="E39" s="26"/>
      <c r="F39" s="26"/>
      <c r="G39" s="26"/>
      <c r="H39" s="496" t="s">
        <v>124</v>
      </c>
      <c r="I39" s="496"/>
      <c r="J39" s="496"/>
      <c r="K39" s="26"/>
      <c r="L39" s="26"/>
      <c r="M39" s="26" t="s">
        <v>93</v>
      </c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 t="s">
        <v>125</v>
      </c>
      <c r="Z39" s="26"/>
      <c r="AA39" s="26"/>
    </row>
    <row r="40" spans="1:27" x14ac:dyDescent="0.3">
      <c r="B40" s="26" t="s">
        <v>94</v>
      </c>
      <c r="C40" s="26"/>
      <c r="D40" s="26"/>
      <c r="E40" s="26"/>
      <c r="F40" s="26"/>
      <c r="G40" s="26"/>
      <c r="H40" s="26" t="s">
        <v>95</v>
      </c>
      <c r="I40" s="26"/>
      <c r="J40" s="26"/>
      <c r="K40" s="26"/>
      <c r="L40" s="26"/>
      <c r="M40" s="26" t="s">
        <v>96</v>
      </c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 t="s">
        <v>97</v>
      </c>
      <c r="Z40" s="26"/>
      <c r="AA40" s="26"/>
    </row>
    <row r="45" spans="1:27" x14ac:dyDescent="0.3">
      <c r="C45" s="192"/>
      <c r="H45" s="26"/>
      <c r="I45" s="26"/>
      <c r="N45" s="26"/>
      <c r="P45" s="26"/>
    </row>
  </sheetData>
  <mergeCells count="53">
    <mergeCell ref="N6:W6"/>
    <mergeCell ref="Y6:Y8"/>
    <mergeCell ref="Z6:Z9"/>
    <mergeCell ref="A1:AA1"/>
    <mergeCell ref="A2:AA2"/>
    <mergeCell ref="C4:G4"/>
    <mergeCell ref="C5:G5"/>
    <mergeCell ref="A6:A9"/>
    <mergeCell ref="B6:B9"/>
    <mergeCell ref="C6:C9"/>
    <mergeCell ref="D6:E6"/>
    <mergeCell ref="F6:F9"/>
    <mergeCell ref="G6:G9"/>
    <mergeCell ref="H6:I8"/>
    <mergeCell ref="A21:B21"/>
    <mergeCell ref="M23:S23"/>
    <mergeCell ref="B24:J24"/>
    <mergeCell ref="M24:S24"/>
    <mergeCell ref="AA6:AA9"/>
    <mergeCell ref="D7:D9"/>
    <mergeCell ref="E7:E9"/>
    <mergeCell ref="N7:N9"/>
    <mergeCell ref="O7:R8"/>
    <mergeCell ref="S7:S9"/>
    <mergeCell ref="T7:T9"/>
    <mergeCell ref="U7:U9"/>
    <mergeCell ref="V7:V9"/>
    <mergeCell ref="W7:W9"/>
    <mergeCell ref="J6:L8"/>
    <mergeCell ref="M6:M9"/>
    <mergeCell ref="M33:S33"/>
    <mergeCell ref="B34:J34"/>
    <mergeCell ref="M34:S34"/>
    <mergeCell ref="M25:S32"/>
    <mergeCell ref="L25:L32"/>
    <mergeCell ref="K25:K32"/>
    <mergeCell ref="M35:S35"/>
    <mergeCell ref="B36:J36"/>
    <mergeCell ref="M36:S36"/>
    <mergeCell ref="B37:J37"/>
    <mergeCell ref="M37:S37"/>
    <mergeCell ref="H39:J39"/>
    <mergeCell ref="B23:J23"/>
    <mergeCell ref="B25:J25"/>
    <mergeCell ref="B26:J26"/>
    <mergeCell ref="B27:J27"/>
    <mergeCell ref="B28:J28"/>
    <mergeCell ref="B29:J29"/>
    <mergeCell ref="B30:J30"/>
    <mergeCell ref="B31:J31"/>
    <mergeCell ref="B35:J35"/>
    <mergeCell ref="B32:J32"/>
    <mergeCell ref="B33:J33"/>
  </mergeCells>
  <pageMargins left="0.51" right="0.17" top="0.23" bottom="0.16" header="0.17" footer="0.17"/>
  <pageSetup paperSize="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2"/>
  <sheetViews>
    <sheetView topLeftCell="A37" workbookViewId="0">
      <selection activeCell="K121" sqref="K121"/>
    </sheetView>
  </sheetViews>
  <sheetFormatPr defaultRowHeight="14.4" x14ac:dyDescent="0.3"/>
  <cols>
    <col min="1" max="1" width="4.44140625" customWidth="1"/>
    <col min="2" max="2" width="3.33203125" customWidth="1"/>
    <col min="3" max="3" width="9" customWidth="1"/>
    <col min="4" max="4" width="35.6640625" customWidth="1"/>
    <col min="5" max="5" width="1.33203125" hidden="1" customWidth="1"/>
    <col min="6" max="6" width="5.6640625" customWidth="1"/>
    <col min="7" max="7" width="3.109375" customWidth="1"/>
    <col min="8" max="8" width="3.5546875" customWidth="1"/>
    <col min="9" max="9" width="3.33203125" customWidth="1"/>
    <col min="10" max="10" width="2.88671875" style="7" bestFit="1" customWidth="1"/>
    <col min="11" max="11" width="4.88671875" style="7" bestFit="1" customWidth="1"/>
    <col min="12" max="12" width="12.6640625" style="1" bestFit="1" customWidth="1"/>
    <col min="13" max="13" width="15.6640625" style="1" bestFit="1" customWidth="1"/>
    <col min="14" max="14" width="17.109375" style="201" customWidth="1"/>
    <col min="15" max="16" width="15.6640625" style="1" bestFit="1" customWidth="1"/>
    <col min="17" max="17" width="12.6640625" style="1" bestFit="1" customWidth="1"/>
    <col min="18" max="18" width="15.6640625" style="1" bestFit="1" customWidth="1"/>
    <col min="19" max="19" width="15.33203125" style="1" bestFit="1" customWidth="1"/>
    <col min="20" max="20" width="9.109375" style="1" customWidth="1"/>
    <col min="21" max="21" width="6.44140625" style="1" customWidth="1"/>
    <col min="22" max="22" width="5.33203125" style="1" customWidth="1"/>
    <col min="23" max="32" width="2.5546875" customWidth="1"/>
    <col min="33" max="33" width="6.33203125" customWidth="1"/>
    <col min="34" max="34" width="4.5546875" customWidth="1"/>
    <col min="35" max="35" width="7.44140625" customWidth="1"/>
    <col min="36" max="36" width="4.109375" customWidth="1"/>
    <col min="37" max="37" width="3.5546875" customWidth="1"/>
    <col min="38" max="38" width="5.5546875" customWidth="1"/>
    <col min="39" max="39" width="11.5546875" bestFit="1" customWidth="1"/>
    <col min="40" max="40" width="14.5546875" style="312" bestFit="1" customWidth="1"/>
    <col min="41" max="41" width="9.109375" style="312"/>
    <col min="42" max="44" width="11.5546875" style="312" bestFit="1" customWidth="1"/>
    <col min="45" max="45" width="14.5546875" style="312" bestFit="1" customWidth="1"/>
    <col min="46" max="46" width="9.109375" style="312"/>
  </cols>
  <sheetData>
    <row r="1" spans="1:46" s="126" customFormat="1" ht="15.6" x14ac:dyDescent="0.3">
      <c r="A1" s="484" t="s">
        <v>326</v>
      </c>
      <c r="B1" s="484"/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  <c r="S1" s="484"/>
      <c r="T1" s="484"/>
      <c r="U1" s="484"/>
      <c r="V1" s="484"/>
      <c r="W1" s="484"/>
      <c r="X1" s="484"/>
      <c r="Y1" s="484"/>
      <c r="Z1" s="484"/>
      <c r="AA1" s="484"/>
      <c r="AB1" s="484"/>
      <c r="AC1" s="484"/>
      <c r="AD1" s="484"/>
      <c r="AE1" s="484"/>
      <c r="AF1" s="484"/>
      <c r="AG1" s="484"/>
      <c r="AH1" s="484"/>
      <c r="AI1" s="484"/>
      <c r="AJ1" s="484"/>
      <c r="AK1" s="484"/>
      <c r="AL1" s="484"/>
      <c r="AN1" s="68" t="s">
        <v>286</v>
      </c>
      <c r="AO1" s="324"/>
      <c r="AP1" s="324"/>
      <c r="AQ1" s="324"/>
      <c r="AR1" s="324"/>
      <c r="AS1" s="325">
        <f>AR3+AQ3+AP3+AN2+AN3+AN4</f>
        <v>9275362.5700000022</v>
      </c>
      <c r="AT1" s="311"/>
    </row>
    <row r="2" spans="1:46" s="126" customFormat="1" ht="21" x14ac:dyDescent="0.3">
      <c r="A2" s="483" t="s">
        <v>574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483"/>
      <c r="S2" s="483"/>
      <c r="T2" s="483"/>
      <c r="U2" s="483"/>
      <c r="V2" s="483"/>
      <c r="W2" s="483"/>
      <c r="X2" s="483"/>
      <c r="Y2" s="483"/>
      <c r="Z2" s="483"/>
      <c r="AA2" s="483"/>
      <c r="AB2" s="483"/>
      <c r="AC2" s="483"/>
      <c r="AD2" s="483"/>
      <c r="AE2" s="483"/>
      <c r="AF2" s="483"/>
      <c r="AG2" s="483"/>
      <c r="AH2" s="483"/>
      <c r="AI2" s="483"/>
      <c r="AJ2" s="483"/>
      <c r="AK2" s="483"/>
      <c r="AL2" s="483"/>
      <c r="AM2" s="127"/>
      <c r="AN2" s="326">
        <f>S7+S8+S9+S10+S11+S12+S13+S14+S15+S24+S25+S26+S27+S29+S31+S32+S33+S35+S40+S41+S46+S49+S51+S52+S53+S59+S60+S62+S63+S65+S70+S74+S75+S77+S78+S89+S90+S91+S102+S105</f>
        <v>5575291.4400000013</v>
      </c>
      <c r="AO2" s="37" t="s">
        <v>36</v>
      </c>
      <c r="AP2" s="68" t="s">
        <v>290</v>
      </c>
      <c r="AQ2" s="68" t="s">
        <v>397</v>
      </c>
      <c r="AR2" s="68" t="s">
        <v>296</v>
      </c>
      <c r="AS2" s="324"/>
      <c r="AT2" s="311"/>
    </row>
    <row r="3" spans="1:46" ht="15.6" x14ac:dyDescent="0.3">
      <c r="A3" s="485" t="s">
        <v>33</v>
      </c>
      <c r="B3" s="485"/>
      <c r="C3" s="485"/>
      <c r="D3" s="485"/>
      <c r="E3" s="485"/>
      <c r="F3" s="290" t="s">
        <v>325</v>
      </c>
      <c r="G3" s="290"/>
      <c r="H3" s="290"/>
      <c r="I3" s="290"/>
      <c r="J3" s="196"/>
      <c r="K3" s="196"/>
      <c r="L3" s="8"/>
      <c r="M3" s="8"/>
      <c r="N3" s="196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15"/>
      <c r="AN3" s="327">
        <f>S16+S17+S18+S19+S20+S21+S28+S39+S43+S44+S45+S57+S58+S66+S67+S69+S71+S73+S79+S81+S92+S94+S95+S99+S100+S101+S106</f>
        <v>1542923.9100000001</v>
      </c>
      <c r="AO3" s="37" t="s">
        <v>541</v>
      </c>
      <c r="AP3" s="327">
        <f>S22+S23+S30+S34+S47+S48+S50+S61+S72+S80+S96+S104</f>
        <v>954346.60000000009</v>
      </c>
      <c r="AQ3" s="327">
        <f>S97+S98</f>
        <v>198500</v>
      </c>
      <c r="AR3" s="327">
        <f>S36+S37+S38+S64+S76+S87+S88+S103</f>
        <v>604300.62</v>
      </c>
      <c r="AS3" s="328"/>
    </row>
    <row r="4" spans="1:46" s="73" customFormat="1" ht="15.6" x14ac:dyDescent="0.25">
      <c r="A4" s="474" t="s">
        <v>19</v>
      </c>
      <c r="B4" s="474" t="s">
        <v>12</v>
      </c>
      <c r="C4" s="474" t="s">
        <v>53</v>
      </c>
      <c r="D4" s="487"/>
      <c r="E4" s="474" t="s">
        <v>54</v>
      </c>
      <c r="F4" s="462" t="s">
        <v>34</v>
      </c>
      <c r="G4" s="464"/>
      <c r="H4" s="459" t="s">
        <v>105</v>
      </c>
      <c r="I4" s="459" t="s">
        <v>9</v>
      </c>
      <c r="J4" s="462" t="s">
        <v>37</v>
      </c>
      <c r="K4" s="464"/>
      <c r="L4" s="462" t="s">
        <v>10</v>
      </c>
      <c r="M4" s="464"/>
      <c r="N4" s="459" t="s">
        <v>46</v>
      </c>
      <c r="O4" s="487" t="s">
        <v>11</v>
      </c>
      <c r="P4" s="462" t="s">
        <v>41</v>
      </c>
      <c r="Q4" s="463"/>
      <c r="R4" s="464"/>
      <c r="S4" s="459" t="s">
        <v>496</v>
      </c>
      <c r="T4" s="459" t="s">
        <v>128</v>
      </c>
      <c r="U4" s="462" t="s">
        <v>47</v>
      </c>
      <c r="V4" s="463"/>
      <c r="W4" s="482" t="s">
        <v>35</v>
      </c>
      <c r="X4" s="482"/>
      <c r="Y4" s="482"/>
      <c r="Z4" s="482"/>
      <c r="AA4" s="482"/>
      <c r="AB4" s="482"/>
      <c r="AC4" s="482"/>
      <c r="AD4" s="482"/>
      <c r="AE4" s="482"/>
      <c r="AF4" s="482"/>
      <c r="AG4" s="459" t="s">
        <v>55</v>
      </c>
      <c r="AH4" s="459" t="s">
        <v>49</v>
      </c>
      <c r="AI4" s="459" t="s">
        <v>50</v>
      </c>
      <c r="AJ4" s="459" t="s">
        <v>51</v>
      </c>
      <c r="AK4" s="459" t="s">
        <v>52</v>
      </c>
      <c r="AL4" s="481" t="s">
        <v>7</v>
      </c>
      <c r="AN4" s="329">
        <f>S54+S55+S56+S68+S82+S83+S84+S85</f>
        <v>400000</v>
      </c>
      <c r="AO4" s="73" t="s">
        <v>542</v>
      </c>
      <c r="AT4" s="313"/>
    </row>
    <row r="5" spans="1:46" s="73" customFormat="1" ht="13.2" x14ac:dyDescent="0.25">
      <c r="A5" s="474"/>
      <c r="B5" s="474"/>
      <c r="C5" s="474"/>
      <c r="D5" s="488"/>
      <c r="E5" s="474"/>
      <c r="F5" s="465"/>
      <c r="G5" s="467"/>
      <c r="H5" s="460"/>
      <c r="I5" s="460"/>
      <c r="J5" s="465"/>
      <c r="K5" s="467"/>
      <c r="L5" s="465"/>
      <c r="M5" s="467"/>
      <c r="N5" s="460"/>
      <c r="O5" s="488"/>
      <c r="P5" s="465"/>
      <c r="Q5" s="466"/>
      <c r="R5" s="467"/>
      <c r="S5" s="460"/>
      <c r="T5" s="460"/>
      <c r="U5" s="465"/>
      <c r="V5" s="466"/>
      <c r="W5" s="333"/>
      <c r="X5" s="478" t="s">
        <v>1</v>
      </c>
      <c r="Y5" s="479"/>
      <c r="Z5" s="479"/>
      <c r="AA5" s="480"/>
      <c r="AB5" s="333"/>
      <c r="AC5" s="333"/>
      <c r="AD5" s="333"/>
      <c r="AE5" s="333"/>
      <c r="AF5" s="333"/>
      <c r="AG5" s="460"/>
      <c r="AH5" s="460"/>
      <c r="AI5" s="460"/>
      <c r="AJ5" s="460"/>
      <c r="AK5" s="460"/>
      <c r="AL5" s="481"/>
      <c r="AN5" s="313"/>
      <c r="AO5" s="313"/>
      <c r="AP5" s="313"/>
      <c r="AQ5" s="313"/>
      <c r="AR5" s="313"/>
      <c r="AS5" s="313"/>
      <c r="AT5" s="313"/>
    </row>
    <row r="6" spans="1:46" s="73" customFormat="1" ht="70.8" x14ac:dyDescent="0.25">
      <c r="A6" s="474"/>
      <c r="B6" s="474"/>
      <c r="C6" s="474"/>
      <c r="D6" s="489"/>
      <c r="E6" s="474"/>
      <c r="F6" s="332" t="s">
        <v>21</v>
      </c>
      <c r="G6" s="332" t="s">
        <v>22</v>
      </c>
      <c r="H6" s="461"/>
      <c r="I6" s="461"/>
      <c r="J6" s="37" t="s">
        <v>36</v>
      </c>
      <c r="K6" s="37" t="s">
        <v>300</v>
      </c>
      <c r="L6" s="32" t="s">
        <v>106</v>
      </c>
      <c r="M6" s="32" t="s">
        <v>107</v>
      </c>
      <c r="N6" s="461"/>
      <c r="O6" s="489"/>
      <c r="P6" s="332" t="s">
        <v>42</v>
      </c>
      <c r="Q6" s="332" t="s">
        <v>44</v>
      </c>
      <c r="R6" s="332" t="s">
        <v>45</v>
      </c>
      <c r="S6" s="461"/>
      <c r="T6" s="461"/>
      <c r="U6" s="76" t="s">
        <v>43</v>
      </c>
      <c r="V6" s="37" t="s">
        <v>48</v>
      </c>
      <c r="W6" s="333" t="s">
        <v>0</v>
      </c>
      <c r="X6" s="333" t="s">
        <v>38</v>
      </c>
      <c r="Y6" s="333" t="s">
        <v>39</v>
      </c>
      <c r="Z6" s="333" t="s">
        <v>75</v>
      </c>
      <c r="AA6" s="333" t="s">
        <v>40</v>
      </c>
      <c r="AB6" s="333" t="s">
        <v>2</v>
      </c>
      <c r="AC6" s="333" t="s">
        <v>3</v>
      </c>
      <c r="AD6" s="333" t="s">
        <v>4</v>
      </c>
      <c r="AE6" s="333" t="s">
        <v>5</v>
      </c>
      <c r="AF6" s="333" t="s">
        <v>6</v>
      </c>
      <c r="AG6" s="461"/>
      <c r="AH6" s="461"/>
      <c r="AI6" s="461"/>
      <c r="AJ6" s="461"/>
      <c r="AK6" s="461"/>
      <c r="AL6" s="481"/>
      <c r="AN6" s="313"/>
      <c r="AO6" s="313"/>
      <c r="AP6" s="313"/>
      <c r="AQ6" s="313"/>
      <c r="AR6" s="313"/>
      <c r="AS6" s="313"/>
      <c r="AT6" s="313"/>
    </row>
    <row r="7" spans="1:46" s="35" customFormat="1" ht="52.5" customHeight="1" x14ac:dyDescent="0.3">
      <c r="A7" s="36">
        <v>1</v>
      </c>
      <c r="B7" s="38" t="s">
        <v>522</v>
      </c>
      <c r="C7" s="39" t="s">
        <v>129</v>
      </c>
      <c r="D7" s="154" t="s">
        <v>575</v>
      </c>
      <c r="E7" s="154" t="s">
        <v>420</v>
      </c>
      <c r="F7" s="79" t="s">
        <v>130</v>
      </c>
      <c r="G7" s="79" t="s">
        <v>131</v>
      </c>
      <c r="H7" s="79" t="s">
        <v>132</v>
      </c>
      <c r="I7" s="40" t="s">
        <v>81</v>
      </c>
      <c r="J7" s="41">
        <v>1</v>
      </c>
      <c r="K7" s="42"/>
      <c r="L7" s="113"/>
      <c r="M7" s="137">
        <v>249131.25</v>
      </c>
      <c r="N7" s="137">
        <v>241874.99</v>
      </c>
      <c r="O7" s="137">
        <v>250000</v>
      </c>
      <c r="P7" s="137">
        <f>R7-Q7</f>
        <v>241874.99</v>
      </c>
      <c r="Q7" s="137">
        <v>3628.13</v>
      </c>
      <c r="R7" s="137">
        <v>245503.12</v>
      </c>
      <c r="S7" s="145">
        <v>241874.99</v>
      </c>
      <c r="T7" s="289"/>
      <c r="U7" s="259"/>
      <c r="V7" s="226"/>
      <c r="W7" s="77"/>
      <c r="X7" s="77"/>
      <c r="Y7" s="77"/>
      <c r="Z7" s="77"/>
      <c r="AA7" s="77"/>
      <c r="AB7" s="77"/>
      <c r="AC7" s="77"/>
      <c r="AD7" s="77"/>
      <c r="AE7" s="77"/>
      <c r="AF7" s="77">
        <v>1</v>
      </c>
      <c r="AG7" s="40">
        <v>2300</v>
      </c>
      <c r="AH7" s="68" t="s">
        <v>286</v>
      </c>
      <c r="AI7" s="219" t="s">
        <v>287</v>
      </c>
      <c r="AJ7" s="249" t="s">
        <v>463</v>
      </c>
      <c r="AK7" s="249" t="s">
        <v>462</v>
      </c>
      <c r="AL7" s="37"/>
      <c r="AN7" s="314"/>
      <c r="AO7" s="314"/>
      <c r="AP7" s="314"/>
      <c r="AQ7" s="314"/>
      <c r="AR7" s="314"/>
      <c r="AS7" s="314"/>
      <c r="AT7" s="314"/>
    </row>
    <row r="8" spans="1:46" s="35" customFormat="1" ht="77.25" customHeight="1" x14ac:dyDescent="0.3">
      <c r="A8" s="36">
        <v>2</v>
      </c>
      <c r="B8" s="38" t="s">
        <v>522</v>
      </c>
      <c r="C8" s="39" t="s">
        <v>133</v>
      </c>
      <c r="D8" s="154" t="s">
        <v>576</v>
      </c>
      <c r="E8" s="155" t="s">
        <v>134</v>
      </c>
      <c r="F8" s="79" t="s">
        <v>135</v>
      </c>
      <c r="G8" s="79" t="s">
        <v>136</v>
      </c>
      <c r="H8" s="79" t="s">
        <v>132</v>
      </c>
      <c r="I8" s="40" t="s">
        <v>77</v>
      </c>
      <c r="J8" s="41">
        <v>1</v>
      </c>
      <c r="K8" s="42"/>
      <c r="L8" s="137"/>
      <c r="M8" s="138">
        <v>249616.66</v>
      </c>
      <c r="N8" s="137">
        <v>242346.27</v>
      </c>
      <c r="O8" s="137">
        <v>250000</v>
      </c>
      <c r="P8" s="137">
        <f>R8-Q8</f>
        <v>242346.27</v>
      </c>
      <c r="Q8" s="137">
        <v>3635.19</v>
      </c>
      <c r="R8" s="137">
        <v>245981.46</v>
      </c>
      <c r="S8" s="139"/>
      <c r="T8" s="289"/>
      <c r="U8" s="260"/>
      <c r="V8" s="226"/>
      <c r="W8" s="40"/>
      <c r="X8" s="40"/>
      <c r="Y8" s="40"/>
      <c r="Z8" s="40"/>
      <c r="AA8" s="40"/>
      <c r="AB8" s="122"/>
      <c r="AC8" s="40"/>
      <c r="AE8" s="40"/>
      <c r="AF8" s="40">
        <v>1</v>
      </c>
      <c r="AG8" s="40">
        <v>65</v>
      </c>
      <c r="AH8" s="68" t="s">
        <v>286</v>
      </c>
      <c r="AI8" s="219" t="s">
        <v>410</v>
      </c>
      <c r="AJ8" s="249" t="s">
        <v>475</v>
      </c>
      <c r="AK8" s="249"/>
      <c r="AL8" s="36"/>
      <c r="AN8" s="314"/>
      <c r="AO8" s="314"/>
      <c r="AP8" s="314"/>
      <c r="AQ8" s="314"/>
      <c r="AR8" s="314"/>
      <c r="AS8" s="314"/>
      <c r="AT8" s="314"/>
    </row>
    <row r="9" spans="1:46" s="35" customFormat="1" ht="49.5" customHeight="1" x14ac:dyDescent="0.3">
      <c r="A9" s="36">
        <v>3</v>
      </c>
      <c r="B9" s="38" t="s">
        <v>522</v>
      </c>
      <c r="C9" s="39" t="s">
        <v>137</v>
      </c>
      <c r="D9" s="154" t="s">
        <v>577</v>
      </c>
      <c r="E9" s="154" t="s">
        <v>138</v>
      </c>
      <c r="F9" s="79" t="s">
        <v>139</v>
      </c>
      <c r="G9" s="79" t="s">
        <v>140</v>
      </c>
      <c r="H9" s="79" t="s">
        <v>132</v>
      </c>
      <c r="I9" s="40" t="s">
        <v>77</v>
      </c>
      <c r="J9" s="41">
        <v>1</v>
      </c>
      <c r="K9" s="42"/>
      <c r="L9" s="143"/>
      <c r="M9" s="137">
        <v>499801.7</v>
      </c>
      <c r="N9" s="137">
        <v>485244.37</v>
      </c>
      <c r="O9" s="137">
        <v>500000</v>
      </c>
      <c r="P9" s="137">
        <f t="shared" ref="P9:P16" si="0">R9-Q9</f>
        <v>485244.37</v>
      </c>
      <c r="Q9" s="137">
        <v>7278.67</v>
      </c>
      <c r="R9" s="137">
        <v>492523.04</v>
      </c>
      <c r="S9" s="139"/>
      <c r="T9" s="289"/>
      <c r="U9" s="261" t="s">
        <v>341</v>
      </c>
      <c r="V9" s="227">
        <f>329/3.28</f>
        <v>100.30487804878049</v>
      </c>
      <c r="W9" s="40"/>
      <c r="X9" s="40"/>
      <c r="Y9" s="116"/>
      <c r="Z9" s="40"/>
      <c r="AA9" s="40"/>
      <c r="AC9" s="40"/>
      <c r="AD9" s="40">
        <v>1</v>
      </c>
      <c r="AE9" s="40"/>
      <c r="AF9" s="40"/>
      <c r="AG9" s="115">
        <v>75</v>
      </c>
      <c r="AH9" s="68" t="s">
        <v>286</v>
      </c>
      <c r="AI9" s="219" t="s">
        <v>329</v>
      </c>
      <c r="AJ9" s="249"/>
      <c r="AK9" s="249"/>
      <c r="AL9" s="36"/>
      <c r="AN9" s="314"/>
      <c r="AO9" s="314"/>
      <c r="AP9" s="314"/>
      <c r="AQ9" s="314"/>
      <c r="AR9" s="314"/>
      <c r="AS9" s="314"/>
      <c r="AT9" s="314"/>
    </row>
    <row r="10" spans="1:46" s="35" customFormat="1" ht="66" customHeight="1" x14ac:dyDescent="0.2">
      <c r="A10" s="36">
        <v>4</v>
      </c>
      <c r="B10" s="38" t="s">
        <v>523</v>
      </c>
      <c r="C10" s="39" t="s">
        <v>141</v>
      </c>
      <c r="D10" s="154" t="s">
        <v>578</v>
      </c>
      <c r="E10" s="154" t="s">
        <v>339</v>
      </c>
      <c r="F10" s="79" t="s">
        <v>142</v>
      </c>
      <c r="G10" s="79" t="s">
        <v>143</v>
      </c>
      <c r="H10" s="79" t="s">
        <v>132</v>
      </c>
      <c r="I10" s="40" t="s">
        <v>77</v>
      </c>
      <c r="J10" s="41">
        <v>1</v>
      </c>
      <c r="K10" s="42"/>
      <c r="L10" s="113"/>
      <c r="M10" s="137">
        <v>299614.76</v>
      </c>
      <c r="N10" s="137">
        <v>290888.12</v>
      </c>
      <c r="O10" s="137">
        <v>300000</v>
      </c>
      <c r="P10" s="137">
        <f t="shared" si="0"/>
        <v>290888.12</v>
      </c>
      <c r="Q10" s="137">
        <v>4363.32</v>
      </c>
      <c r="R10" s="137">
        <v>295251.44</v>
      </c>
      <c r="S10" s="137">
        <v>277718.28000000003</v>
      </c>
      <c r="T10" s="287">
        <f>S10/M10*100</f>
        <v>92.69178861548744</v>
      </c>
      <c r="U10" s="260"/>
      <c r="V10" s="226"/>
      <c r="W10" s="40"/>
      <c r="X10" s="40"/>
      <c r="Y10" s="40"/>
      <c r="Z10" s="40"/>
      <c r="AA10" s="40"/>
      <c r="AB10" s="40"/>
      <c r="AC10" s="40"/>
      <c r="AD10" s="116"/>
      <c r="AE10" s="122"/>
      <c r="AF10" s="40">
        <v>1</v>
      </c>
      <c r="AG10" s="40">
        <v>8</v>
      </c>
      <c r="AH10" s="68" t="s">
        <v>286</v>
      </c>
      <c r="AI10" s="219" t="s">
        <v>288</v>
      </c>
      <c r="AJ10" s="249" t="s">
        <v>464</v>
      </c>
      <c r="AK10" s="249" t="s">
        <v>465</v>
      </c>
      <c r="AL10" s="36"/>
      <c r="AN10" s="314"/>
      <c r="AO10" s="314"/>
      <c r="AP10" s="314"/>
      <c r="AQ10" s="314"/>
      <c r="AR10" s="314"/>
      <c r="AS10" s="314"/>
      <c r="AT10" s="314"/>
    </row>
    <row r="11" spans="1:46" s="35" customFormat="1" ht="45" customHeight="1" x14ac:dyDescent="0.2">
      <c r="A11" s="36">
        <v>5</v>
      </c>
      <c r="B11" s="38" t="s">
        <v>524</v>
      </c>
      <c r="C11" s="39" t="s">
        <v>144</v>
      </c>
      <c r="D11" s="154" t="s">
        <v>579</v>
      </c>
      <c r="E11" s="154" t="s">
        <v>145</v>
      </c>
      <c r="F11" s="79" t="s">
        <v>146</v>
      </c>
      <c r="G11" s="79" t="s">
        <v>147</v>
      </c>
      <c r="H11" s="79" t="s">
        <v>132</v>
      </c>
      <c r="I11" s="40" t="s">
        <v>78</v>
      </c>
      <c r="J11" s="41">
        <v>1</v>
      </c>
      <c r="K11" s="42"/>
      <c r="L11" s="113"/>
      <c r="M11" s="137">
        <v>49464.72</v>
      </c>
      <c r="N11" s="137">
        <v>48024</v>
      </c>
      <c r="O11" s="137">
        <v>50000</v>
      </c>
      <c r="P11" s="137">
        <f t="shared" si="0"/>
        <v>48024</v>
      </c>
      <c r="Q11" s="137">
        <v>720.36</v>
      </c>
      <c r="R11" s="137">
        <v>48744.36</v>
      </c>
      <c r="S11" s="145">
        <v>48024</v>
      </c>
      <c r="T11" s="287">
        <f>S11/M11*100</f>
        <v>97.087378640776706</v>
      </c>
      <c r="U11" s="260"/>
      <c r="V11" s="226"/>
      <c r="W11" s="40"/>
      <c r="X11" s="40"/>
      <c r="Y11" s="40"/>
      <c r="Z11" s="40"/>
      <c r="AA11" s="40"/>
      <c r="AB11" s="40"/>
      <c r="AC11" s="40"/>
      <c r="AD11" s="40"/>
      <c r="AE11" s="40"/>
      <c r="AF11" s="40">
        <v>1</v>
      </c>
      <c r="AG11" s="40">
        <f>250</f>
        <v>250</v>
      </c>
      <c r="AH11" s="68" t="s">
        <v>286</v>
      </c>
      <c r="AI11" s="219" t="s">
        <v>502</v>
      </c>
      <c r="AJ11" s="249" t="s">
        <v>503</v>
      </c>
      <c r="AK11" s="249" t="s">
        <v>504</v>
      </c>
      <c r="AL11" s="36"/>
      <c r="AN11" s="314"/>
      <c r="AO11" s="314"/>
      <c r="AP11" s="314"/>
      <c r="AQ11" s="314"/>
      <c r="AR11" s="314"/>
      <c r="AS11" s="314"/>
      <c r="AT11" s="314"/>
    </row>
    <row r="12" spans="1:46" s="35" customFormat="1" ht="57" customHeight="1" x14ac:dyDescent="0.2">
      <c r="A12" s="36">
        <v>6</v>
      </c>
      <c r="B12" s="38" t="s">
        <v>524</v>
      </c>
      <c r="C12" s="39" t="s">
        <v>148</v>
      </c>
      <c r="D12" s="154" t="s">
        <v>580</v>
      </c>
      <c r="E12" s="154" t="s">
        <v>149</v>
      </c>
      <c r="F12" s="79" t="s">
        <v>150</v>
      </c>
      <c r="G12" s="79" t="s">
        <v>151</v>
      </c>
      <c r="H12" s="79" t="s">
        <v>132</v>
      </c>
      <c r="I12" s="40" t="s">
        <v>81</v>
      </c>
      <c r="J12" s="41">
        <v>1</v>
      </c>
      <c r="K12" s="42"/>
      <c r="L12" s="143"/>
      <c r="M12" s="137">
        <v>99407.77</v>
      </c>
      <c r="N12" s="137">
        <v>96512.39</v>
      </c>
      <c r="O12" s="137">
        <v>100000</v>
      </c>
      <c r="P12" s="137">
        <f t="shared" si="0"/>
        <v>96512.39</v>
      </c>
      <c r="Q12" s="137">
        <v>1447.69</v>
      </c>
      <c r="R12" s="137">
        <v>97960.08</v>
      </c>
      <c r="S12" s="145">
        <v>96512.39</v>
      </c>
      <c r="T12" s="287">
        <f>S12/M12*100</f>
        <v>97.087370534516566</v>
      </c>
      <c r="U12" s="260"/>
      <c r="V12" s="226"/>
      <c r="W12" s="40"/>
      <c r="X12" s="40"/>
      <c r="Y12" s="40"/>
      <c r="Z12" s="40"/>
      <c r="AA12" s="40"/>
      <c r="AB12" s="40"/>
      <c r="AC12" s="40"/>
      <c r="AD12" s="40"/>
      <c r="AE12" s="40"/>
      <c r="AF12" s="40">
        <v>1</v>
      </c>
      <c r="AG12" s="115">
        <v>1160</v>
      </c>
      <c r="AH12" s="68" t="s">
        <v>286</v>
      </c>
      <c r="AI12" s="219" t="s">
        <v>289</v>
      </c>
      <c r="AJ12" s="249" t="s">
        <v>463</v>
      </c>
      <c r="AK12" s="249" t="s">
        <v>505</v>
      </c>
      <c r="AL12" s="36"/>
      <c r="AN12" s="314"/>
      <c r="AO12" s="314"/>
      <c r="AP12" s="314"/>
      <c r="AQ12" s="314"/>
      <c r="AR12" s="314"/>
      <c r="AS12" s="314"/>
      <c r="AT12" s="314"/>
    </row>
    <row r="13" spans="1:46" s="35" customFormat="1" ht="409.6" x14ac:dyDescent="0.2">
      <c r="A13" s="36">
        <v>7</v>
      </c>
      <c r="B13" s="38" t="s">
        <v>524</v>
      </c>
      <c r="C13" s="39" t="s">
        <v>152</v>
      </c>
      <c r="D13" s="154" t="s">
        <v>581</v>
      </c>
      <c r="E13" s="154" t="s">
        <v>153</v>
      </c>
      <c r="F13" s="79" t="s">
        <v>154</v>
      </c>
      <c r="G13" s="79">
        <v>530</v>
      </c>
      <c r="H13" s="79" t="s">
        <v>132</v>
      </c>
      <c r="I13" s="40" t="s">
        <v>81</v>
      </c>
      <c r="J13" s="41">
        <v>1</v>
      </c>
      <c r="K13" s="42"/>
      <c r="L13" s="113"/>
      <c r="M13" s="137">
        <v>249713.2</v>
      </c>
      <c r="N13" s="137">
        <v>242440</v>
      </c>
      <c r="O13" s="137">
        <v>250000</v>
      </c>
      <c r="P13" s="137">
        <f t="shared" si="0"/>
        <v>242440</v>
      </c>
      <c r="Q13" s="137">
        <v>3636.6</v>
      </c>
      <c r="R13" s="137">
        <v>246076.6</v>
      </c>
      <c r="S13" s="139"/>
      <c r="T13" s="287">
        <f t="shared" ref="T13:T14" si="1">S13/M13*100</f>
        <v>0</v>
      </c>
      <c r="U13" s="260"/>
      <c r="V13" s="226"/>
      <c r="W13" s="40"/>
      <c r="X13" s="40"/>
      <c r="Y13" s="40"/>
      <c r="Z13" s="40"/>
      <c r="AA13" s="40"/>
      <c r="AB13" s="40"/>
      <c r="AC13" s="40">
        <v>1</v>
      </c>
      <c r="AD13" s="40"/>
      <c r="AE13" s="40"/>
      <c r="AF13" s="40"/>
      <c r="AG13" s="40"/>
      <c r="AH13" s="68" t="s">
        <v>286</v>
      </c>
      <c r="AI13" s="219" t="s">
        <v>435</v>
      </c>
      <c r="AJ13" s="249" t="s">
        <v>490</v>
      </c>
      <c r="AK13" s="249"/>
      <c r="AL13" s="36"/>
      <c r="AN13" s="314"/>
      <c r="AO13" s="314"/>
      <c r="AP13" s="314"/>
      <c r="AQ13" s="314"/>
      <c r="AR13" s="314"/>
      <c r="AS13" s="314"/>
      <c r="AT13" s="314"/>
    </row>
    <row r="14" spans="1:46" s="35" customFormat="1" ht="409.6" x14ac:dyDescent="0.2">
      <c r="A14" s="36">
        <v>8</v>
      </c>
      <c r="B14" s="38" t="s">
        <v>524</v>
      </c>
      <c r="C14" s="39" t="s">
        <v>500</v>
      </c>
      <c r="D14" s="154" t="s">
        <v>582</v>
      </c>
      <c r="E14" s="154" t="s">
        <v>155</v>
      </c>
      <c r="F14" s="79" t="s">
        <v>437</v>
      </c>
      <c r="G14" s="79" t="s">
        <v>131</v>
      </c>
      <c r="H14" s="79" t="s">
        <v>132</v>
      </c>
      <c r="I14" s="40" t="s">
        <v>77</v>
      </c>
      <c r="J14" s="41">
        <v>1</v>
      </c>
      <c r="K14" s="42"/>
      <c r="L14" s="113"/>
      <c r="M14" s="137">
        <v>124952.73</v>
      </c>
      <c r="N14" s="137">
        <v>121313.33</v>
      </c>
      <c r="O14" s="137">
        <v>125000</v>
      </c>
      <c r="P14" s="137">
        <f t="shared" si="0"/>
        <v>121313.33</v>
      </c>
      <c r="Q14" s="137">
        <v>1819.7</v>
      </c>
      <c r="R14" s="137">
        <v>123133.03</v>
      </c>
      <c r="S14" s="145">
        <v>121313.33</v>
      </c>
      <c r="T14" s="287">
        <f t="shared" si="1"/>
        <v>97.087378563077422</v>
      </c>
      <c r="U14" s="260"/>
      <c r="V14" s="226"/>
      <c r="W14" s="40"/>
      <c r="X14" s="40"/>
      <c r="Y14" s="40"/>
      <c r="Z14" s="40"/>
      <c r="AA14" s="40"/>
      <c r="AB14" s="40"/>
      <c r="AC14" s="40"/>
      <c r="AD14" s="40"/>
      <c r="AE14" s="40"/>
      <c r="AF14" s="40">
        <v>1</v>
      </c>
      <c r="AG14" s="40"/>
      <c r="AH14" s="68" t="s">
        <v>286</v>
      </c>
      <c r="AI14" s="219" t="s">
        <v>436</v>
      </c>
      <c r="AJ14" s="249"/>
      <c r="AK14" s="249"/>
      <c r="AL14" s="36"/>
      <c r="AN14" s="314"/>
      <c r="AO14" s="314"/>
      <c r="AP14" s="314"/>
      <c r="AQ14" s="314"/>
      <c r="AR14" s="314"/>
      <c r="AS14" s="314"/>
      <c r="AT14" s="314"/>
    </row>
    <row r="15" spans="1:46" s="35" customFormat="1" ht="54" customHeight="1" x14ac:dyDescent="0.2">
      <c r="A15" s="36">
        <v>9</v>
      </c>
      <c r="B15" s="38" t="s">
        <v>524</v>
      </c>
      <c r="C15" s="39" t="s">
        <v>156</v>
      </c>
      <c r="D15" s="154" t="s">
        <v>583</v>
      </c>
      <c r="E15" s="154" t="s">
        <v>157</v>
      </c>
      <c r="F15" s="79" t="s">
        <v>158</v>
      </c>
      <c r="G15" s="79">
        <v>524</v>
      </c>
      <c r="H15" s="79" t="s">
        <v>132</v>
      </c>
      <c r="I15" s="40" t="s">
        <v>81</v>
      </c>
      <c r="J15" s="41">
        <v>1</v>
      </c>
      <c r="K15" s="42"/>
      <c r="L15" s="143"/>
      <c r="M15" s="137">
        <v>74901.600000000006</v>
      </c>
      <c r="N15" s="137">
        <v>72720</v>
      </c>
      <c r="O15" s="137">
        <v>75000</v>
      </c>
      <c r="P15" s="137">
        <f t="shared" si="0"/>
        <v>72720</v>
      </c>
      <c r="Q15" s="137">
        <v>1090.8</v>
      </c>
      <c r="R15" s="137">
        <v>73810.8</v>
      </c>
      <c r="S15" s="288">
        <v>72720</v>
      </c>
      <c r="T15" s="287">
        <f>S15/M15*100</f>
        <v>97.087378640776691</v>
      </c>
      <c r="U15" s="260"/>
      <c r="V15" s="226"/>
      <c r="W15" s="40"/>
      <c r="X15" s="40"/>
      <c r="Y15" s="40"/>
      <c r="Z15" s="40"/>
      <c r="AA15" s="40"/>
      <c r="AB15" s="40"/>
      <c r="AD15" s="40"/>
      <c r="AE15" s="40"/>
      <c r="AF15" s="40">
        <v>1</v>
      </c>
      <c r="AG15" s="40">
        <v>175</v>
      </c>
      <c r="AH15" s="68" t="s">
        <v>286</v>
      </c>
      <c r="AI15" s="219" t="s">
        <v>486</v>
      </c>
      <c r="AJ15" s="249" t="s">
        <v>483</v>
      </c>
      <c r="AK15" s="249"/>
      <c r="AL15" s="36"/>
      <c r="AN15" s="314"/>
      <c r="AO15" s="314"/>
      <c r="AP15" s="314"/>
      <c r="AQ15" s="314"/>
      <c r="AR15" s="314"/>
      <c r="AS15" s="314"/>
      <c r="AT15" s="314"/>
    </row>
    <row r="16" spans="1:46" s="35" customFormat="1" ht="63" customHeight="1" x14ac:dyDescent="0.2">
      <c r="A16" s="36">
        <v>10</v>
      </c>
      <c r="B16" s="38" t="s">
        <v>524</v>
      </c>
      <c r="C16" s="39" t="s">
        <v>159</v>
      </c>
      <c r="D16" s="154" t="s">
        <v>584</v>
      </c>
      <c r="E16" s="154" t="s">
        <v>395</v>
      </c>
      <c r="F16" s="79" t="s">
        <v>154</v>
      </c>
      <c r="G16" s="79">
        <v>530</v>
      </c>
      <c r="H16" s="79" t="s">
        <v>132</v>
      </c>
      <c r="I16" s="40" t="s">
        <v>78</v>
      </c>
      <c r="J16" s="296"/>
      <c r="K16" s="41">
        <v>1</v>
      </c>
      <c r="L16" s="137"/>
      <c r="M16" s="138">
        <v>43000</v>
      </c>
      <c r="N16" s="137"/>
      <c r="O16" s="137">
        <v>40000</v>
      </c>
      <c r="P16" s="137">
        <f t="shared" si="0"/>
        <v>40000</v>
      </c>
      <c r="Q16" s="144"/>
      <c r="R16" s="137">
        <v>40000</v>
      </c>
      <c r="S16" s="137">
        <v>40000</v>
      </c>
      <c r="T16" s="145">
        <f>S16/M16*100</f>
        <v>93.023255813953483</v>
      </c>
      <c r="U16" s="260"/>
      <c r="V16" s="226"/>
      <c r="W16" s="40"/>
      <c r="X16" s="40"/>
      <c r="Y16" s="40"/>
      <c r="AA16" s="40"/>
      <c r="AB16" s="40"/>
      <c r="AC16" s="40"/>
      <c r="AD16" s="40"/>
      <c r="AF16" s="40">
        <v>1</v>
      </c>
      <c r="AG16" s="40"/>
      <c r="AH16" s="68" t="s">
        <v>286</v>
      </c>
      <c r="AI16" s="219" t="s">
        <v>431</v>
      </c>
      <c r="AJ16" s="249" t="s">
        <v>487</v>
      </c>
      <c r="AK16" s="249" t="s">
        <v>506</v>
      </c>
      <c r="AL16" s="121" t="s">
        <v>507</v>
      </c>
      <c r="AN16" s="314"/>
      <c r="AO16" s="314"/>
      <c r="AP16" s="314"/>
      <c r="AQ16" s="314"/>
      <c r="AR16" s="314"/>
      <c r="AS16" s="314"/>
      <c r="AT16" s="314"/>
    </row>
    <row r="17" spans="1:46" s="35" customFormat="1" ht="41.25" customHeight="1" x14ac:dyDescent="0.2">
      <c r="A17" s="36">
        <v>11</v>
      </c>
      <c r="B17" s="38" t="s">
        <v>524</v>
      </c>
      <c r="C17" s="39" t="s">
        <v>160</v>
      </c>
      <c r="D17" s="154" t="s">
        <v>585</v>
      </c>
      <c r="E17" s="154" t="s">
        <v>161</v>
      </c>
      <c r="F17" s="79" t="s">
        <v>135</v>
      </c>
      <c r="G17" s="79" t="s">
        <v>136</v>
      </c>
      <c r="H17" s="79" t="s">
        <v>132</v>
      </c>
      <c r="I17" s="40" t="s">
        <v>78</v>
      </c>
      <c r="J17" s="296"/>
      <c r="K17" s="41">
        <v>1</v>
      </c>
      <c r="L17" s="137"/>
      <c r="M17" s="138">
        <v>73100</v>
      </c>
      <c r="N17" s="137"/>
      <c r="O17" s="137">
        <v>75000</v>
      </c>
      <c r="P17" s="137">
        <v>74750</v>
      </c>
      <c r="Q17" s="144"/>
      <c r="R17" s="137">
        <v>74750</v>
      </c>
      <c r="S17" s="145">
        <v>73100</v>
      </c>
      <c r="T17" s="145">
        <f t="shared" ref="T17:T19" si="2">S17/M17*100</f>
        <v>100</v>
      </c>
      <c r="U17" s="262" t="s">
        <v>342</v>
      </c>
      <c r="V17" s="226"/>
      <c r="W17" s="40"/>
      <c r="X17" s="40"/>
      <c r="Y17" s="40"/>
      <c r="Z17" s="40"/>
      <c r="AA17" s="40"/>
      <c r="AB17" s="40"/>
      <c r="AC17" s="40"/>
      <c r="AD17" s="40"/>
      <c r="AE17" s="40"/>
      <c r="AF17" s="40">
        <v>1</v>
      </c>
      <c r="AG17" s="40">
        <v>100</v>
      </c>
      <c r="AH17" s="68" t="s">
        <v>286</v>
      </c>
      <c r="AI17" s="219" t="s">
        <v>421</v>
      </c>
      <c r="AJ17" s="249" t="s">
        <v>488</v>
      </c>
      <c r="AK17" s="249" t="s">
        <v>480</v>
      </c>
      <c r="AL17" s="36"/>
      <c r="AN17" s="314"/>
      <c r="AO17" s="314"/>
      <c r="AP17" s="314"/>
      <c r="AQ17" s="314"/>
      <c r="AR17" s="314"/>
      <c r="AS17" s="314"/>
      <c r="AT17" s="314"/>
    </row>
    <row r="18" spans="1:46" s="35" customFormat="1" ht="44.25" customHeight="1" x14ac:dyDescent="0.2">
      <c r="A18" s="36">
        <v>12</v>
      </c>
      <c r="B18" s="38" t="s">
        <v>524</v>
      </c>
      <c r="C18" s="39" t="s">
        <v>162</v>
      </c>
      <c r="D18" s="154" t="s">
        <v>586</v>
      </c>
      <c r="E18" s="154" t="s">
        <v>163</v>
      </c>
      <c r="F18" s="79" t="s">
        <v>164</v>
      </c>
      <c r="G18" s="79" t="s">
        <v>165</v>
      </c>
      <c r="H18" s="79" t="s">
        <v>132</v>
      </c>
      <c r="I18" s="40" t="s">
        <v>78</v>
      </c>
      <c r="J18" s="42"/>
      <c r="K18" s="41">
        <v>1</v>
      </c>
      <c r="L18" s="137"/>
      <c r="M18" s="138">
        <v>73100</v>
      </c>
      <c r="N18" s="137"/>
      <c r="O18" s="137">
        <v>75000</v>
      </c>
      <c r="P18" s="137">
        <v>74750</v>
      </c>
      <c r="Q18" s="144"/>
      <c r="R18" s="137">
        <v>74750</v>
      </c>
      <c r="S18" s="145">
        <v>73100</v>
      </c>
      <c r="T18" s="145">
        <f t="shared" si="2"/>
        <v>100</v>
      </c>
      <c r="U18" s="262" t="s">
        <v>342</v>
      </c>
      <c r="V18" s="226"/>
      <c r="W18" s="40"/>
      <c r="X18" s="40"/>
      <c r="Y18" s="40"/>
      <c r="Z18" s="40"/>
      <c r="AA18" s="40"/>
      <c r="AB18" s="40"/>
      <c r="AC18" s="40"/>
      <c r="AD18" s="40"/>
      <c r="AE18" s="40"/>
      <c r="AF18" s="40">
        <v>1</v>
      </c>
      <c r="AG18" s="40">
        <v>130</v>
      </c>
      <c r="AH18" s="68" t="s">
        <v>286</v>
      </c>
      <c r="AI18" s="219" t="s">
        <v>421</v>
      </c>
      <c r="AJ18" s="249" t="s">
        <v>488</v>
      </c>
      <c r="AK18" s="249" t="s">
        <v>480</v>
      </c>
      <c r="AL18" s="36"/>
      <c r="AN18" s="314"/>
      <c r="AO18" s="314"/>
      <c r="AP18" s="314"/>
      <c r="AQ18" s="314"/>
      <c r="AR18" s="314"/>
      <c r="AS18" s="314"/>
      <c r="AT18" s="314"/>
    </row>
    <row r="19" spans="1:46" s="35" customFormat="1" ht="41.25" customHeight="1" x14ac:dyDescent="0.2">
      <c r="A19" s="36">
        <v>13</v>
      </c>
      <c r="B19" s="38" t="s">
        <v>524</v>
      </c>
      <c r="C19" s="39" t="s">
        <v>166</v>
      </c>
      <c r="D19" s="154" t="s">
        <v>587</v>
      </c>
      <c r="E19" s="154" t="s">
        <v>167</v>
      </c>
      <c r="F19" s="79" t="s">
        <v>168</v>
      </c>
      <c r="G19" s="79" t="s">
        <v>169</v>
      </c>
      <c r="H19" s="79" t="s">
        <v>132</v>
      </c>
      <c r="I19" s="40" t="s">
        <v>78</v>
      </c>
      <c r="J19" s="42"/>
      <c r="K19" s="41">
        <v>1</v>
      </c>
      <c r="L19" s="137"/>
      <c r="M19" s="138">
        <v>37000</v>
      </c>
      <c r="N19" s="137"/>
      <c r="O19" s="137">
        <v>35000</v>
      </c>
      <c r="P19" s="137">
        <v>35000</v>
      </c>
      <c r="Q19" s="144"/>
      <c r="R19" s="137">
        <v>35000</v>
      </c>
      <c r="S19" s="145">
        <v>35000</v>
      </c>
      <c r="T19" s="145">
        <f t="shared" si="2"/>
        <v>94.594594594594597</v>
      </c>
      <c r="U19" s="252" t="s">
        <v>491</v>
      </c>
      <c r="V19" s="226"/>
      <c r="W19" s="40"/>
      <c r="X19" s="40"/>
      <c r="Y19" s="40"/>
      <c r="Z19" s="40"/>
      <c r="AA19" s="40"/>
      <c r="AB19" s="40"/>
      <c r="AC19" s="40"/>
      <c r="AD19" s="40"/>
      <c r="AE19" s="40"/>
      <c r="AF19" s="40">
        <v>1</v>
      </c>
      <c r="AG19" s="40"/>
      <c r="AH19" s="68" t="s">
        <v>286</v>
      </c>
      <c r="AI19" s="135" t="s">
        <v>450</v>
      </c>
      <c r="AJ19" s="249" t="s">
        <v>487</v>
      </c>
      <c r="AK19" s="249" t="s">
        <v>479</v>
      </c>
      <c r="AL19" s="121" t="s">
        <v>451</v>
      </c>
      <c r="AN19" s="314"/>
      <c r="AO19" s="314"/>
      <c r="AP19" s="314"/>
      <c r="AQ19" s="314"/>
      <c r="AR19" s="314"/>
      <c r="AS19" s="314"/>
      <c r="AT19" s="314"/>
    </row>
    <row r="20" spans="1:46" s="35" customFormat="1" ht="33" customHeight="1" x14ac:dyDescent="0.2">
      <c r="A20" s="36">
        <v>14</v>
      </c>
      <c r="B20" s="38" t="s">
        <v>524</v>
      </c>
      <c r="C20" s="39" t="s">
        <v>170</v>
      </c>
      <c r="D20" s="154" t="s">
        <v>588</v>
      </c>
      <c r="E20" s="154" t="s">
        <v>171</v>
      </c>
      <c r="F20" s="79" t="s">
        <v>130</v>
      </c>
      <c r="G20" s="79" t="s">
        <v>131</v>
      </c>
      <c r="H20" s="79" t="s">
        <v>132</v>
      </c>
      <c r="I20" s="40" t="s">
        <v>81</v>
      </c>
      <c r="J20" s="42"/>
      <c r="K20" s="41">
        <v>1</v>
      </c>
      <c r="L20" s="137"/>
      <c r="M20" s="136">
        <v>73500</v>
      </c>
      <c r="N20" s="137"/>
      <c r="O20" s="137">
        <v>75000</v>
      </c>
      <c r="P20" s="137">
        <f t="shared" ref="P20:P41" si="3">R20-Q20</f>
        <v>73692</v>
      </c>
      <c r="Q20" s="144"/>
      <c r="R20" s="137">
        <v>73692</v>
      </c>
      <c r="S20" s="145">
        <v>73500</v>
      </c>
      <c r="T20" s="145">
        <f>S20/M20*100</f>
        <v>100</v>
      </c>
      <c r="U20" s="263" t="s">
        <v>407</v>
      </c>
      <c r="V20" s="226"/>
      <c r="W20" s="40"/>
      <c r="X20" s="40"/>
      <c r="Y20" s="70"/>
      <c r="Z20" s="40"/>
      <c r="AB20" s="40"/>
      <c r="AC20" s="40"/>
      <c r="AD20" s="40"/>
      <c r="AE20" s="40"/>
      <c r="AF20" s="40">
        <v>1</v>
      </c>
      <c r="AG20" s="40">
        <v>2300</v>
      </c>
      <c r="AH20" s="68" t="s">
        <v>286</v>
      </c>
      <c r="AI20" s="219" t="s">
        <v>434</v>
      </c>
      <c r="AJ20" s="249" t="s">
        <v>471</v>
      </c>
      <c r="AK20" s="249" t="s">
        <v>489</v>
      </c>
      <c r="AL20" s="36"/>
      <c r="AN20" s="314"/>
      <c r="AO20" s="314"/>
      <c r="AP20" s="314"/>
      <c r="AQ20" s="314"/>
      <c r="AR20" s="314"/>
      <c r="AS20" s="314"/>
      <c r="AT20" s="314"/>
    </row>
    <row r="21" spans="1:46" s="35" customFormat="1" ht="44.25" customHeight="1" x14ac:dyDescent="0.2">
      <c r="A21" s="36">
        <v>15</v>
      </c>
      <c r="B21" s="38" t="s">
        <v>524</v>
      </c>
      <c r="C21" s="39" t="s">
        <v>172</v>
      </c>
      <c r="D21" s="154" t="s">
        <v>589</v>
      </c>
      <c r="E21" s="154" t="s">
        <v>173</v>
      </c>
      <c r="F21" s="79" t="s">
        <v>174</v>
      </c>
      <c r="G21" s="79">
        <v>532</v>
      </c>
      <c r="H21" s="79" t="s">
        <v>132</v>
      </c>
      <c r="I21" s="40" t="s">
        <v>81</v>
      </c>
      <c r="J21" s="42"/>
      <c r="K21" s="41">
        <v>1</v>
      </c>
      <c r="L21" s="137"/>
      <c r="M21" s="136">
        <v>125000</v>
      </c>
      <c r="N21" s="137"/>
      <c r="O21" s="137">
        <v>125000</v>
      </c>
      <c r="P21" s="137">
        <f t="shared" si="3"/>
        <v>125000</v>
      </c>
      <c r="Q21" s="144"/>
      <c r="R21" s="137">
        <v>125000</v>
      </c>
      <c r="S21" s="145">
        <v>124970</v>
      </c>
      <c r="T21" s="145">
        <f t="shared" ref="T21:T27" si="4">S21/M21*100</f>
        <v>99.975999999999999</v>
      </c>
      <c r="U21" s="263" t="s">
        <v>443</v>
      </c>
      <c r="V21" s="226"/>
      <c r="W21" s="40"/>
      <c r="X21" s="40"/>
      <c r="Y21" s="116"/>
      <c r="Z21" s="40"/>
      <c r="AA21" s="40"/>
      <c r="AB21" s="40"/>
      <c r="AC21" s="40"/>
      <c r="AD21" s="40"/>
      <c r="AE21" s="40"/>
      <c r="AF21" s="40">
        <v>1</v>
      </c>
      <c r="AG21" s="40">
        <v>600</v>
      </c>
      <c r="AH21" s="68" t="s">
        <v>286</v>
      </c>
      <c r="AI21" s="219" t="s">
        <v>438</v>
      </c>
      <c r="AJ21" s="249" t="s">
        <v>471</v>
      </c>
      <c r="AK21" s="249" t="s">
        <v>508</v>
      </c>
      <c r="AL21" s="36"/>
      <c r="AN21" s="314"/>
      <c r="AO21" s="314"/>
      <c r="AP21" s="314"/>
      <c r="AQ21" s="314"/>
      <c r="AR21" s="314"/>
      <c r="AS21" s="314"/>
      <c r="AT21" s="314"/>
    </row>
    <row r="22" spans="1:46" s="35" customFormat="1" ht="36.75" customHeight="1" x14ac:dyDescent="0.2">
      <c r="A22" s="36">
        <v>16</v>
      </c>
      <c r="B22" s="43" t="s">
        <v>525</v>
      </c>
      <c r="C22" s="39" t="s">
        <v>175</v>
      </c>
      <c r="D22" s="154" t="s">
        <v>590</v>
      </c>
      <c r="E22" s="154" t="s">
        <v>176</v>
      </c>
      <c r="F22" s="79" t="s">
        <v>154</v>
      </c>
      <c r="G22" s="79">
        <v>530</v>
      </c>
      <c r="H22" s="79" t="s">
        <v>132</v>
      </c>
      <c r="I22" s="44" t="s">
        <v>84</v>
      </c>
      <c r="J22" s="41">
        <v>1</v>
      </c>
      <c r="K22" s="296"/>
      <c r="L22" s="113"/>
      <c r="M22" s="137">
        <v>200000</v>
      </c>
      <c r="N22" s="137">
        <v>189200</v>
      </c>
      <c r="O22" s="137">
        <v>200000</v>
      </c>
      <c r="P22" s="137">
        <f t="shared" si="3"/>
        <v>194170.28000000003</v>
      </c>
      <c r="Q22" s="137">
        <v>2914.86</v>
      </c>
      <c r="R22" s="137">
        <v>197085.14</v>
      </c>
      <c r="S22" s="145">
        <v>192896</v>
      </c>
      <c r="T22" s="145">
        <f>S22/M22*100</f>
        <v>96.448000000000008</v>
      </c>
      <c r="U22" s="260"/>
      <c r="V22" s="226"/>
      <c r="W22" s="40"/>
      <c r="X22" s="40"/>
      <c r="Y22" s="70"/>
      <c r="Z22" s="40"/>
      <c r="AA22" s="40"/>
      <c r="AB22" s="40"/>
      <c r="AC22" s="40"/>
      <c r="AD22" s="40"/>
      <c r="AE22" s="40"/>
      <c r="AF22" s="40">
        <v>1</v>
      </c>
      <c r="AG22" s="40">
        <v>700</v>
      </c>
      <c r="AH22" s="68" t="s">
        <v>290</v>
      </c>
      <c r="AI22" s="219" t="s">
        <v>302</v>
      </c>
      <c r="AJ22" s="249" t="s">
        <v>492</v>
      </c>
      <c r="AK22" s="249"/>
      <c r="AL22" s="36"/>
      <c r="AN22" s="314"/>
      <c r="AO22" s="314"/>
      <c r="AP22" s="314"/>
      <c r="AQ22" s="314"/>
      <c r="AR22" s="314"/>
      <c r="AS22" s="314"/>
      <c r="AT22" s="314"/>
    </row>
    <row r="23" spans="1:46" s="35" customFormat="1" ht="42.75" customHeight="1" x14ac:dyDescent="0.2">
      <c r="A23" s="36">
        <v>17</v>
      </c>
      <c r="B23" s="43" t="s">
        <v>525</v>
      </c>
      <c r="C23" s="39" t="s">
        <v>177</v>
      </c>
      <c r="D23" s="154" t="s">
        <v>591</v>
      </c>
      <c r="E23" s="154" t="s">
        <v>178</v>
      </c>
      <c r="F23" s="79" t="s">
        <v>146</v>
      </c>
      <c r="G23" s="79" t="s">
        <v>147</v>
      </c>
      <c r="H23" s="79" t="s">
        <v>132</v>
      </c>
      <c r="I23" s="44" t="s">
        <v>84</v>
      </c>
      <c r="J23" s="41">
        <v>1</v>
      </c>
      <c r="K23" s="42"/>
      <c r="L23" s="143"/>
      <c r="M23" s="137">
        <v>200000</v>
      </c>
      <c r="N23" s="137">
        <v>186185</v>
      </c>
      <c r="O23" s="137">
        <v>200000</v>
      </c>
      <c r="P23" s="137">
        <f t="shared" si="3"/>
        <v>194167.56</v>
      </c>
      <c r="Q23" s="137">
        <v>2916.22</v>
      </c>
      <c r="R23" s="137">
        <v>197083.78</v>
      </c>
      <c r="S23" s="139"/>
      <c r="T23" s="145">
        <f>S23/M23*100</f>
        <v>0</v>
      </c>
      <c r="U23" s="260"/>
      <c r="V23" s="226"/>
      <c r="W23" s="40"/>
      <c r="X23" s="40"/>
      <c r="Y23" s="70"/>
      <c r="Z23" s="40"/>
      <c r="AA23" s="40"/>
      <c r="AB23" s="40"/>
      <c r="AC23" s="40"/>
      <c r="AD23" s="40"/>
      <c r="AE23" s="40"/>
      <c r="AF23" s="40">
        <v>1</v>
      </c>
      <c r="AG23" s="40">
        <f>543+100</f>
        <v>643</v>
      </c>
      <c r="AH23" s="68" t="s">
        <v>290</v>
      </c>
      <c r="AI23" s="219" t="s">
        <v>329</v>
      </c>
      <c r="AJ23" s="249" t="s">
        <v>492</v>
      </c>
      <c r="AK23" s="249"/>
      <c r="AL23" s="36"/>
      <c r="AN23" s="314"/>
      <c r="AO23" s="314"/>
      <c r="AP23" s="314"/>
      <c r="AQ23" s="314"/>
      <c r="AR23" s="314"/>
      <c r="AS23" s="314"/>
      <c r="AT23" s="314"/>
    </row>
    <row r="24" spans="1:46" s="35" customFormat="1" ht="60.75" customHeight="1" x14ac:dyDescent="0.2">
      <c r="A24" s="36">
        <v>18</v>
      </c>
      <c r="B24" s="43" t="s">
        <v>525</v>
      </c>
      <c r="C24" s="39" t="s">
        <v>179</v>
      </c>
      <c r="D24" s="154" t="s">
        <v>592</v>
      </c>
      <c r="E24" s="154" t="s">
        <v>180</v>
      </c>
      <c r="F24" s="79" t="s">
        <v>181</v>
      </c>
      <c r="G24" s="79" t="s">
        <v>182</v>
      </c>
      <c r="H24" s="79" t="s">
        <v>132</v>
      </c>
      <c r="I24" s="44" t="s">
        <v>84</v>
      </c>
      <c r="J24" s="41">
        <v>1</v>
      </c>
      <c r="K24" s="42"/>
      <c r="L24" s="113"/>
      <c r="M24" s="137">
        <v>199535.06</v>
      </c>
      <c r="N24" s="137">
        <v>193723.36</v>
      </c>
      <c r="O24" s="137">
        <v>200000</v>
      </c>
      <c r="P24" s="137">
        <f t="shared" si="3"/>
        <v>193723.36</v>
      </c>
      <c r="Q24" s="137">
        <v>2905.85</v>
      </c>
      <c r="R24" s="137">
        <v>196629.21</v>
      </c>
      <c r="S24" s="145">
        <v>177993.93</v>
      </c>
      <c r="T24" s="145">
        <f t="shared" si="4"/>
        <v>89.204338325304832</v>
      </c>
      <c r="U24" s="260"/>
      <c r="V24" s="226"/>
      <c r="W24" s="40"/>
      <c r="X24" s="40"/>
      <c r="Y24" s="116"/>
      <c r="Z24" s="40"/>
      <c r="AA24" s="40"/>
      <c r="AB24" s="40"/>
      <c r="AC24" s="40"/>
      <c r="AD24" s="40"/>
      <c r="AE24" s="40"/>
      <c r="AF24" s="40">
        <v>1</v>
      </c>
      <c r="AG24" s="40">
        <f>250+1257</f>
        <v>1507</v>
      </c>
      <c r="AH24" s="68" t="s">
        <v>286</v>
      </c>
      <c r="AI24" s="219" t="s">
        <v>291</v>
      </c>
      <c r="AJ24" s="249"/>
      <c r="AK24" s="249"/>
      <c r="AL24" s="36"/>
      <c r="AN24" s="314"/>
      <c r="AO24" s="314"/>
      <c r="AP24" s="314"/>
      <c r="AQ24" s="314"/>
      <c r="AR24" s="314"/>
      <c r="AS24" s="314"/>
      <c r="AT24" s="314"/>
    </row>
    <row r="25" spans="1:46" s="35" customFormat="1" ht="49.5" customHeight="1" x14ac:dyDescent="0.2">
      <c r="A25" s="36">
        <v>19</v>
      </c>
      <c r="B25" s="43" t="s">
        <v>525</v>
      </c>
      <c r="C25" s="39" t="s">
        <v>183</v>
      </c>
      <c r="D25" s="154" t="s">
        <v>593</v>
      </c>
      <c r="E25" s="156" t="s">
        <v>184</v>
      </c>
      <c r="F25" s="79" t="s">
        <v>185</v>
      </c>
      <c r="G25" s="79" t="s">
        <v>186</v>
      </c>
      <c r="H25" s="79" t="s">
        <v>132</v>
      </c>
      <c r="I25" s="40" t="s">
        <v>78</v>
      </c>
      <c r="J25" s="41">
        <v>1</v>
      </c>
      <c r="K25" s="42"/>
      <c r="L25" s="113"/>
      <c r="M25" s="137">
        <v>199026.9</v>
      </c>
      <c r="N25" s="137">
        <v>193230</v>
      </c>
      <c r="O25" s="137">
        <v>200000</v>
      </c>
      <c r="P25" s="137">
        <f t="shared" si="3"/>
        <v>193230</v>
      </c>
      <c r="Q25" s="137">
        <v>2898.45</v>
      </c>
      <c r="R25" s="137">
        <v>196128.45</v>
      </c>
      <c r="S25" s="145">
        <v>193230</v>
      </c>
      <c r="T25" s="145">
        <f t="shared" si="4"/>
        <v>97.087378640776706</v>
      </c>
      <c r="U25" s="260"/>
      <c r="V25" s="226"/>
      <c r="W25" s="40"/>
      <c r="X25" s="40"/>
      <c r="Y25" s="70"/>
      <c r="Z25" s="116"/>
      <c r="AA25" s="40"/>
      <c r="AB25" s="40"/>
      <c r="AC25" s="40"/>
      <c r="AD25" s="40"/>
      <c r="AE25" s="40"/>
      <c r="AF25" s="40">
        <v>1</v>
      </c>
      <c r="AG25" s="40">
        <f>120+450</f>
        <v>570</v>
      </c>
      <c r="AH25" s="68" t="s">
        <v>286</v>
      </c>
      <c r="AI25" s="219" t="s">
        <v>304</v>
      </c>
      <c r="AJ25" s="249" t="s">
        <v>494</v>
      </c>
      <c r="AK25" s="249" t="s">
        <v>481</v>
      </c>
      <c r="AL25" s="36"/>
      <c r="AN25" s="314"/>
      <c r="AO25" s="314"/>
      <c r="AP25" s="314"/>
      <c r="AQ25" s="314"/>
      <c r="AR25" s="314"/>
      <c r="AS25" s="314"/>
      <c r="AT25" s="314"/>
    </row>
    <row r="26" spans="1:46" s="35" customFormat="1" ht="36" customHeight="1" x14ac:dyDescent="0.2">
      <c r="A26" s="36">
        <v>20</v>
      </c>
      <c r="B26" s="43" t="s">
        <v>525</v>
      </c>
      <c r="C26" s="39" t="s">
        <v>187</v>
      </c>
      <c r="D26" s="154" t="s">
        <v>594</v>
      </c>
      <c r="E26" s="154" t="s">
        <v>188</v>
      </c>
      <c r="F26" s="79" t="s">
        <v>189</v>
      </c>
      <c r="G26" s="79" t="s">
        <v>190</v>
      </c>
      <c r="H26" s="79" t="s">
        <v>132</v>
      </c>
      <c r="I26" s="40" t="s">
        <v>78</v>
      </c>
      <c r="J26" s="41">
        <v>1</v>
      </c>
      <c r="K26" s="42"/>
      <c r="L26" s="113"/>
      <c r="M26" s="137">
        <v>199935.98</v>
      </c>
      <c r="N26" s="137">
        <v>194112.6</v>
      </c>
      <c r="O26" s="137">
        <v>200000</v>
      </c>
      <c r="P26" s="137">
        <f t="shared" si="3"/>
        <v>194112.6</v>
      </c>
      <c r="Q26" s="137">
        <v>2911.69</v>
      </c>
      <c r="R26" s="137">
        <v>197024.29</v>
      </c>
      <c r="S26" s="145">
        <v>194112.6</v>
      </c>
      <c r="T26" s="145">
        <f>S26/M26*100</f>
        <v>97.08737766959203</v>
      </c>
      <c r="U26" s="260"/>
      <c r="V26" s="226"/>
      <c r="W26" s="40"/>
      <c r="X26" s="40"/>
      <c r="Y26" s="40"/>
      <c r="Z26" s="40"/>
      <c r="AA26" s="40"/>
      <c r="AB26" s="40"/>
      <c r="AC26" s="40"/>
      <c r="AD26" s="40"/>
      <c r="AF26" s="40">
        <v>1</v>
      </c>
      <c r="AG26" s="40">
        <v>180</v>
      </c>
      <c r="AH26" s="68" t="s">
        <v>286</v>
      </c>
      <c r="AI26" s="219" t="s">
        <v>292</v>
      </c>
      <c r="AJ26" s="249" t="s">
        <v>469</v>
      </c>
      <c r="AK26" s="249" t="s">
        <v>470</v>
      </c>
      <c r="AL26" s="36"/>
      <c r="AN26" s="314"/>
      <c r="AO26" s="314"/>
      <c r="AP26" s="314"/>
      <c r="AQ26" s="314"/>
      <c r="AR26" s="314"/>
      <c r="AS26" s="314"/>
      <c r="AT26" s="314"/>
    </row>
    <row r="27" spans="1:46" s="35" customFormat="1" ht="37.5" customHeight="1" x14ac:dyDescent="0.2">
      <c r="A27" s="36">
        <v>21</v>
      </c>
      <c r="B27" s="43" t="s">
        <v>525</v>
      </c>
      <c r="C27" s="39" t="s">
        <v>191</v>
      </c>
      <c r="D27" s="154" t="s">
        <v>595</v>
      </c>
      <c r="E27" s="154" t="s">
        <v>192</v>
      </c>
      <c r="F27" s="79" t="s">
        <v>193</v>
      </c>
      <c r="G27" s="79">
        <v>496</v>
      </c>
      <c r="H27" s="79" t="s">
        <v>132</v>
      </c>
      <c r="I27" s="40" t="s">
        <v>82</v>
      </c>
      <c r="J27" s="41">
        <v>1</v>
      </c>
      <c r="K27" s="42"/>
      <c r="L27" s="113"/>
      <c r="M27" s="137">
        <v>199983.05</v>
      </c>
      <c r="N27" s="137">
        <v>194158.3</v>
      </c>
      <c r="O27" s="137">
        <v>200000</v>
      </c>
      <c r="P27" s="137">
        <f>R27-Q27</f>
        <v>194158.31</v>
      </c>
      <c r="Q27" s="137">
        <v>2912.37</v>
      </c>
      <c r="R27" s="137">
        <v>197070.68</v>
      </c>
      <c r="S27" s="139"/>
      <c r="T27" s="145">
        <f t="shared" si="4"/>
        <v>0</v>
      </c>
      <c r="U27" s="260"/>
      <c r="V27" s="226"/>
      <c r="W27" s="40"/>
      <c r="X27" s="40"/>
      <c r="Y27" s="116"/>
      <c r="Z27" s="40"/>
      <c r="AA27" s="40"/>
      <c r="AB27" s="40"/>
      <c r="AC27" s="40"/>
      <c r="AD27" s="40"/>
      <c r="AE27" s="40"/>
      <c r="AF27" s="40">
        <v>1</v>
      </c>
      <c r="AG27" s="40">
        <f>150+560</f>
        <v>710</v>
      </c>
      <c r="AH27" s="68" t="s">
        <v>286</v>
      </c>
      <c r="AI27" s="219" t="s">
        <v>329</v>
      </c>
      <c r="AJ27" s="249"/>
      <c r="AK27" s="249"/>
      <c r="AL27" s="36"/>
      <c r="AN27" s="314"/>
      <c r="AO27" s="314"/>
      <c r="AP27" s="314"/>
      <c r="AQ27" s="314"/>
      <c r="AR27" s="314"/>
      <c r="AS27" s="314"/>
      <c r="AT27" s="314"/>
    </row>
    <row r="28" spans="1:46" s="35" customFormat="1" ht="48.75" customHeight="1" x14ac:dyDescent="0.2">
      <c r="A28" s="36">
        <v>22</v>
      </c>
      <c r="B28" s="43" t="s">
        <v>525</v>
      </c>
      <c r="C28" s="39" t="s">
        <v>194</v>
      </c>
      <c r="D28" s="154" t="s">
        <v>596</v>
      </c>
      <c r="E28" s="154" t="s">
        <v>195</v>
      </c>
      <c r="F28" s="79" t="s">
        <v>293</v>
      </c>
      <c r="G28" s="79" t="s">
        <v>169</v>
      </c>
      <c r="H28" s="79" t="s">
        <v>132</v>
      </c>
      <c r="I28" s="40" t="s">
        <v>81</v>
      </c>
      <c r="J28" s="296"/>
      <c r="K28" s="41">
        <v>1</v>
      </c>
      <c r="L28" s="138">
        <v>99599.6</v>
      </c>
      <c r="M28" s="137">
        <f>99599.6-(136*95.52)</f>
        <v>86608.88</v>
      </c>
      <c r="N28" s="137"/>
      <c r="O28" s="137">
        <v>100000</v>
      </c>
      <c r="P28" s="137">
        <f t="shared" si="3"/>
        <v>99599.6</v>
      </c>
      <c r="Q28" s="137"/>
      <c r="R28" s="137">
        <v>99599.6</v>
      </c>
      <c r="S28" s="145">
        <v>99599.6</v>
      </c>
      <c r="T28" s="145">
        <f>S28/L28*100</f>
        <v>100</v>
      </c>
      <c r="U28" s="263" t="s">
        <v>458</v>
      </c>
      <c r="V28" s="226"/>
      <c r="W28" s="40"/>
      <c r="X28" s="40"/>
      <c r="Y28" s="40"/>
      <c r="Z28" s="40"/>
      <c r="AA28" s="40"/>
      <c r="AB28" s="40"/>
      <c r="AD28" s="40"/>
      <c r="AE28" s="40"/>
      <c r="AF28" s="40">
        <v>1</v>
      </c>
      <c r="AG28" s="40"/>
      <c r="AH28" s="68" t="s">
        <v>286</v>
      </c>
      <c r="AI28" s="219" t="s">
        <v>447</v>
      </c>
      <c r="AJ28" s="249" t="s">
        <v>471</v>
      </c>
      <c r="AK28" s="249" t="s">
        <v>472</v>
      </c>
      <c r="AL28" s="36"/>
      <c r="AN28" s="314"/>
      <c r="AO28" s="314"/>
      <c r="AP28" s="314"/>
      <c r="AQ28" s="314"/>
      <c r="AR28" s="314"/>
      <c r="AS28" s="314"/>
      <c r="AT28" s="314"/>
    </row>
    <row r="29" spans="1:46" s="35" customFormat="1" ht="61.5" customHeight="1" x14ac:dyDescent="0.2">
      <c r="A29" s="36">
        <v>23</v>
      </c>
      <c r="B29" s="43" t="s">
        <v>525</v>
      </c>
      <c r="C29" s="39" t="s">
        <v>196</v>
      </c>
      <c r="D29" s="154" t="s">
        <v>597</v>
      </c>
      <c r="E29" s="156" t="s">
        <v>197</v>
      </c>
      <c r="F29" s="79" t="s">
        <v>168</v>
      </c>
      <c r="G29" s="79" t="s">
        <v>169</v>
      </c>
      <c r="H29" s="79" t="s">
        <v>132</v>
      </c>
      <c r="I29" s="40" t="s">
        <v>78</v>
      </c>
      <c r="J29" s="41">
        <v>1</v>
      </c>
      <c r="K29" s="45"/>
      <c r="L29" s="113"/>
      <c r="M29" s="137">
        <v>499605.11</v>
      </c>
      <c r="N29" s="137">
        <v>485053.5</v>
      </c>
      <c r="O29" s="146">
        <v>500000</v>
      </c>
      <c r="P29" s="137">
        <f t="shared" si="3"/>
        <v>485053.5</v>
      </c>
      <c r="Q29" s="137">
        <v>7275.8</v>
      </c>
      <c r="R29" s="137">
        <v>492329.3</v>
      </c>
      <c r="S29" s="145">
        <v>485053.5</v>
      </c>
      <c r="T29" s="287">
        <f>S29/M29*100</f>
        <v>97.087377669135535</v>
      </c>
      <c r="U29" s="260"/>
      <c r="V29" s="226"/>
      <c r="W29" s="40"/>
      <c r="X29" s="40"/>
      <c r="Y29" s="40"/>
      <c r="Z29" s="40"/>
      <c r="AA29" s="40"/>
      <c r="AB29" s="116"/>
      <c r="AC29" s="40"/>
      <c r="AE29" s="40"/>
      <c r="AF29" s="40">
        <v>1</v>
      </c>
      <c r="AG29" s="40">
        <v>985</v>
      </c>
      <c r="AH29" s="68" t="s">
        <v>286</v>
      </c>
      <c r="AI29" s="219" t="s">
        <v>303</v>
      </c>
      <c r="AJ29" s="249" t="s">
        <v>503</v>
      </c>
      <c r="AK29" s="249" t="s">
        <v>511</v>
      </c>
      <c r="AL29" s="36"/>
      <c r="AN29" s="314"/>
      <c r="AO29" s="314"/>
      <c r="AP29" s="314"/>
      <c r="AQ29" s="314"/>
      <c r="AR29" s="314"/>
      <c r="AS29" s="314"/>
      <c r="AT29" s="314"/>
    </row>
    <row r="30" spans="1:46" s="35" customFormat="1" ht="48" customHeight="1" x14ac:dyDescent="0.2">
      <c r="A30" s="36">
        <v>24</v>
      </c>
      <c r="B30" s="43" t="s">
        <v>525</v>
      </c>
      <c r="C30" s="39" t="s">
        <v>198</v>
      </c>
      <c r="D30" s="154" t="s">
        <v>598</v>
      </c>
      <c r="E30" s="154" t="s">
        <v>199</v>
      </c>
      <c r="F30" s="79" t="s">
        <v>200</v>
      </c>
      <c r="G30" s="79" t="s">
        <v>201</v>
      </c>
      <c r="H30" s="79" t="s">
        <v>132</v>
      </c>
      <c r="I30" s="44" t="s">
        <v>84</v>
      </c>
      <c r="J30" s="41">
        <v>1</v>
      </c>
      <c r="K30" s="42"/>
      <c r="L30" s="113"/>
      <c r="M30" s="137">
        <v>200000</v>
      </c>
      <c r="N30" s="137">
        <v>184050</v>
      </c>
      <c r="O30" s="137">
        <v>200000</v>
      </c>
      <c r="P30" s="137">
        <f>R30-Q30</f>
        <v>194165.64</v>
      </c>
      <c r="Q30" s="137">
        <v>2917.18</v>
      </c>
      <c r="R30" s="137">
        <v>197082.82</v>
      </c>
      <c r="S30" s="139"/>
      <c r="T30" s="287">
        <f t="shared" ref="T30:T93" si="5">S30/M30*100</f>
        <v>0</v>
      </c>
      <c r="U30" s="260"/>
      <c r="V30" s="226"/>
      <c r="W30" s="40"/>
      <c r="X30" s="40"/>
      <c r="Y30" s="118"/>
      <c r="Z30" s="118"/>
      <c r="AA30" s="40"/>
      <c r="AB30" s="40"/>
      <c r="AC30" s="40"/>
      <c r="AD30" s="40"/>
      <c r="AE30" s="40">
        <v>1</v>
      </c>
      <c r="AF30" s="40"/>
      <c r="AG30" s="40">
        <f>321+1748</f>
        <v>2069</v>
      </c>
      <c r="AH30" s="68" t="s">
        <v>290</v>
      </c>
      <c r="AI30" s="219" t="s">
        <v>302</v>
      </c>
      <c r="AJ30" s="249"/>
      <c r="AK30" s="249"/>
      <c r="AL30" s="36"/>
      <c r="AN30" s="314"/>
      <c r="AO30" s="314"/>
      <c r="AP30" s="314"/>
      <c r="AQ30" s="314"/>
      <c r="AR30" s="314"/>
      <c r="AS30" s="314"/>
      <c r="AT30" s="314"/>
    </row>
    <row r="31" spans="1:46" s="35" customFormat="1" ht="37.5" customHeight="1" x14ac:dyDescent="0.2">
      <c r="A31" s="36">
        <v>25</v>
      </c>
      <c r="B31" s="43" t="s">
        <v>525</v>
      </c>
      <c r="C31" s="39" t="s">
        <v>202</v>
      </c>
      <c r="D31" s="154" t="s">
        <v>599</v>
      </c>
      <c r="E31" s="154" t="s">
        <v>203</v>
      </c>
      <c r="F31" s="79" t="s">
        <v>150</v>
      </c>
      <c r="G31" s="102" t="s">
        <v>151</v>
      </c>
      <c r="H31" s="79" t="s">
        <v>132</v>
      </c>
      <c r="I31" s="40" t="s">
        <v>81</v>
      </c>
      <c r="J31" s="41">
        <v>1</v>
      </c>
      <c r="K31" s="42"/>
      <c r="L31" s="113"/>
      <c r="M31" s="137">
        <v>199850.9</v>
      </c>
      <c r="N31" s="137">
        <v>194030</v>
      </c>
      <c r="O31" s="137">
        <v>200000</v>
      </c>
      <c r="P31" s="137">
        <f t="shared" si="3"/>
        <v>194030</v>
      </c>
      <c r="Q31" s="137">
        <v>2910.45</v>
      </c>
      <c r="R31" s="137">
        <v>196940.45</v>
      </c>
      <c r="S31" s="145">
        <v>194030</v>
      </c>
      <c r="T31" s="145">
        <f>S31/M31*100</f>
        <v>97.087378640776706</v>
      </c>
      <c r="U31" s="260"/>
      <c r="V31" s="226"/>
      <c r="W31" s="40"/>
      <c r="X31" s="40"/>
      <c r="Y31" s="40"/>
      <c r="Z31" s="40"/>
      <c r="AA31" s="40"/>
      <c r="AB31" s="40"/>
      <c r="AC31" s="40"/>
      <c r="AD31" s="40"/>
      <c r="AE31" s="40"/>
      <c r="AF31" s="40">
        <v>1</v>
      </c>
      <c r="AG31" s="40">
        <v>800</v>
      </c>
      <c r="AH31" s="68" t="s">
        <v>286</v>
      </c>
      <c r="AI31" s="219" t="s">
        <v>340</v>
      </c>
      <c r="AJ31" s="249"/>
      <c r="AK31" s="249"/>
      <c r="AL31" s="36"/>
      <c r="AN31" s="314"/>
      <c r="AO31" s="314"/>
      <c r="AP31" s="314"/>
      <c r="AQ31" s="314"/>
      <c r="AR31" s="314"/>
      <c r="AS31" s="314"/>
      <c r="AT31" s="314"/>
    </row>
    <row r="32" spans="1:46" s="35" customFormat="1" ht="54.9" customHeight="1" x14ac:dyDescent="0.2">
      <c r="A32" s="36">
        <v>26</v>
      </c>
      <c r="B32" s="43" t="s">
        <v>525</v>
      </c>
      <c r="C32" s="39" t="s">
        <v>204</v>
      </c>
      <c r="D32" s="154" t="s">
        <v>600</v>
      </c>
      <c r="E32" s="154" t="s">
        <v>205</v>
      </c>
      <c r="F32" s="79" t="s">
        <v>206</v>
      </c>
      <c r="G32" s="79">
        <v>528</v>
      </c>
      <c r="H32" s="79" t="s">
        <v>132</v>
      </c>
      <c r="I32" s="40" t="s">
        <v>81</v>
      </c>
      <c r="J32" s="41">
        <v>1</v>
      </c>
      <c r="K32" s="42"/>
      <c r="L32" s="113"/>
      <c r="M32" s="137">
        <v>199083.55</v>
      </c>
      <c r="N32" s="137">
        <v>193285</v>
      </c>
      <c r="O32" s="137">
        <v>200000</v>
      </c>
      <c r="P32" s="137">
        <f t="shared" si="3"/>
        <v>193285</v>
      </c>
      <c r="Q32" s="137">
        <v>2899.28</v>
      </c>
      <c r="R32" s="137">
        <v>196184.28</v>
      </c>
      <c r="S32" s="145">
        <v>193285</v>
      </c>
      <c r="T32" s="287">
        <f t="shared" si="5"/>
        <v>97.087378640776706</v>
      </c>
      <c r="U32" s="260"/>
      <c r="V32" s="226"/>
      <c r="W32" s="40"/>
      <c r="X32" s="40"/>
      <c r="Y32" s="40"/>
      <c r="Z32" s="40"/>
      <c r="AA32" s="40"/>
      <c r="AB32" s="40"/>
      <c r="AC32" s="40"/>
      <c r="AD32" s="40"/>
      <c r="AE32" s="40"/>
      <c r="AF32" s="40">
        <v>1</v>
      </c>
      <c r="AG32" s="40">
        <v>3200</v>
      </c>
      <c r="AH32" s="68" t="s">
        <v>286</v>
      </c>
      <c r="AI32" s="219" t="s">
        <v>294</v>
      </c>
      <c r="AJ32" s="249" t="s">
        <v>469</v>
      </c>
      <c r="AK32" s="249" t="s">
        <v>493</v>
      </c>
      <c r="AL32" s="36"/>
      <c r="AN32" s="314"/>
      <c r="AO32" s="314"/>
      <c r="AP32" s="314"/>
      <c r="AQ32" s="314"/>
      <c r="AR32" s="314"/>
      <c r="AS32" s="314"/>
      <c r="AT32" s="314"/>
    </row>
    <row r="33" spans="1:46" s="35" customFormat="1" ht="40.5" customHeight="1" x14ac:dyDescent="0.2">
      <c r="A33" s="36">
        <v>27</v>
      </c>
      <c r="B33" s="43" t="s">
        <v>525</v>
      </c>
      <c r="C33" s="39" t="s">
        <v>207</v>
      </c>
      <c r="D33" s="154" t="s">
        <v>601</v>
      </c>
      <c r="E33" s="154" t="s">
        <v>208</v>
      </c>
      <c r="F33" s="79" t="s">
        <v>209</v>
      </c>
      <c r="G33" s="79" t="s">
        <v>210</v>
      </c>
      <c r="H33" s="79" t="s">
        <v>132</v>
      </c>
      <c r="I33" s="40" t="s">
        <v>77</v>
      </c>
      <c r="J33" s="41">
        <v>1</v>
      </c>
      <c r="K33" s="42"/>
      <c r="L33" s="113"/>
      <c r="M33" s="137">
        <v>199811.18</v>
      </c>
      <c r="N33" s="137">
        <v>193991.44</v>
      </c>
      <c r="O33" s="137">
        <v>200000</v>
      </c>
      <c r="P33" s="137">
        <f t="shared" si="3"/>
        <v>193991.44</v>
      </c>
      <c r="Q33" s="137">
        <v>2909.87</v>
      </c>
      <c r="R33" s="137">
        <v>196901.31</v>
      </c>
      <c r="S33" s="145">
        <v>193991.44</v>
      </c>
      <c r="T33" s="287">
        <f t="shared" si="5"/>
        <v>97.087380195642709</v>
      </c>
      <c r="U33" s="260"/>
      <c r="V33" s="226"/>
      <c r="W33" s="40"/>
      <c r="X33" s="40"/>
      <c r="Y33" s="40"/>
      <c r="Z33" s="40"/>
      <c r="AA33" s="40"/>
      <c r="AB33" s="40"/>
      <c r="AC33" s="40"/>
      <c r="AE33" s="40"/>
      <c r="AF33" s="40">
        <v>1</v>
      </c>
      <c r="AG33" s="40">
        <v>140</v>
      </c>
      <c r="AH33" s="68" t="s">
        <v>286</v>
      </c>
      <c r="AI33" s="219" t="s">
        <v>303</v>
      </c>
      <c r="AJ33" s="249" t="s">
        <v>510</v>
      </c>
      <c r="AK33" s="249" t="s">
        <v>509</v>
      </c>
      <c r="AL33" s="36"/>
      <c r="AN33" s="314"/>
      <c r="AO33" s="314"/>
      <c r="AP33" s="314"/>
      <c r="AQ33" s="314"/>
      <c r="AR33" s="314"/>
      <c r="AS33" s="314"/>
      <c r="AT33" s="314"/>
    </row>
    <row r="34" spans="1:46" s="35" customFormat="1" ht="34.5" customHeight="1" x14ac:dyDescent="0.2">
      <c r="A34" s="36">
        <v>28</v>
      </c>
      <c r="B34" s="43" t="s">
        <v>525</v>
      </c>
      <c r="C34" s="39" t="s">
        <v>211</v>
      </c>
      <c r="D34" s="154" t="s">
        <v>602</v>
      </c>
      <c r="E34" s="154" t="s">
        <v>212</v>
      </c>
      <c r="F34" s="79" t="s">
        <v>174</v>
      </c>
      <c r="G34" s="79">
        <v>532</v>
      </c>
      <c r="H34" s="79" t="s">
        <v>132</v>
      </c>
      <c r="I34" s="44" t="s">
        <v>84</v>
      </c>
      <c r="J34" s="41">
        <v>1</v>
      </c>
      <c r="K34" s="42"/>
      <c r="L34" s="113"/>
      <c r="M34" s="137">
        <v>200000</v>
      </c>
      <c r="N34" s="137">
        <v>194168.34</v>
      </c>
      <c r="O34" s="137">
        <v>200000</v>
      </c>
      <c r="P34" s="137">
        <f t="shared" si="3"/>
        <v>194168.34000000003</v>
      </c>
      <c r="Q34" s="137">
        <v>2915.83</v>
      </c>
      <c r="R34" s="137">
        <v>197084.17</v>
      </c>
      <c r="S34" s="145">
        <v>194075.2</v>
      </c>
      <c r="T34" s="138">
        <f t="shared" si="5"/>
        <v>97.037599999999998</v>
      </c>
      <c r="U34" s="260"/>
      <c r="V34" s="226"/>
      <c r="W34" s="40"/>
      <c r="X34" s="40"/>
      <c r="Y34" s="70"/>
      <c r="Z34" s="40"/>
      <c r="AA34" s="40"/>
      <c r="AB34" s="40"/>
      <c r="AC34" s="40"/>
      <c r="AD34" s="40"/>
      <c r="AE34" s="40"/>
      <c r="AF34" s="40">
        <v>1</v>
      </c>
      <c r="AG34" s="40">
        <v>1054</v>
      </c>
      <c r="AH34" s="68" t="s">
        <v>290</v>
      </c>
      <c r="AI34" s="219" t="s">
        <v>303</v>
      </c>
      <c r="AJ34" s="249"/>
      <c r="AK34" s="249"/>
      <c r="AL34" s="36"/>
      <c r="AN34" s="314"/>
      <c r="AO34" s="314"/>
      <c r="AP34" s="314"/>
      <c r="AQ34" s="314"/>
      <c r="AR34" s="314"/>
      <c r="AS34" s="314"/>
      <c r="AT34" s="314"/>
    </row>
    <row r="35" spans="1:46" s="35" customFormat="1" ht="36" customHeight="1" x14ac:dyDescent="0.2">
      <c r="A35" s="36">
        <v>29</v>
      </c>
      <c r="B35" s="43" t="s">
        <v>525</v>
      </c>
      <c r="C35" s="39" t="s">
        <v>213</v>
      </c>
      <c r="D35" s="154" t="s">
        <v>603</v>
      </c>
      <c r="E35" s="154" t="s">
        <v>214</v>
      </c>
      <c r="F35" s="79" t="s">
        <v>215</v>
      </c>
      <c r="G35" s="79">
        <v>525</v>
      </c>
      <c r="H35" s="79" t="s">
        <v>132</v>
      </c>
      <c r="I35" s="40" t="s">
        <v>78</v>
      </c>
      <c r="J35" s="41">
        <v>1</v>
      </c>
      <c r="K35" s="42"/>
      <c r="L35" s="113"/>
      <c r="M35" s="137">
        <v>199644.51</v>
      </c>
      <c r="N35" s="137">
        <v>193829.63</v>
      </c>
      <c r="O35" s="137">
        <v>200000</v>
      </c>
      <c r="P35" s="137">
        <f t="shared" si="3"/>
        <v>193829.63</v>
      </c>
      <c r="Q35" s="137">
        <v>2907.44</v>
      </c>
      <c r="R35" s="137">
        <v>196737.07</v>
      </c>
      <c r="S35" s="145">
        <v>193829.63</v>
      </c>
      <c r="T35" s="287">
        <f t="shared" si="5"/>
        <v>97.087382968857995</v>
      </c>
      <c r="U35" s="260"/>
      <c r="V35" s="226"/>
      <c r="W35" s="40"/>
      <c r="X35" s="40"/>
      <c r="Y35" s="40"/>
      <c r="Z35" s="40"/>
      <c r="AA35" s="40"/>
      <c r="AB35" s="40"/>
      <c r="AC35" s="40"/>
      <c r="AD35" s="40"/>
      <c r="AE35" s="40"/>
      <c r="AF35" s="40">
        <v>1</v>
      </c>
      <c r="AG35" s="40">
        <v>495</v>
      </c>
      <c r="AH35" s="68" t="s">
        <v>286</v>
      </c>
      <c r="AI35" s="219" t="s">
        <v>295</v>
      </c>
      <c r="AJ35" s="249" t="s">
        <v>469</v>
      </c>
      <c r="AK35" s="249" t="s">
        <v>473</v>
      </c>
      <c r="AL35" s="36"/>
      <c r="AN35" s="314"/>
      <c r="AO35" s="314"/>
      <c r="AP35" s="314"/>
      <c r="AQ35" s="314"/>
      <c r="AR35" s="314"/>
      <c r="AS35" s="314"/>
      <c r="AT35" s="314"/>
    </row>
    <row r="36" spans="1:46" s="35" customFormat="1" ht="42.75" customHeight="1" x14ac:dyDescent="0.2">
      <c r="A36" s="36">
        <v>30</v>
      </c>
      <c r="B36" s="38" t="s">
        <v>84</v>
      </c>
      <c r="C36" s="39" t="s">
        <v>216</v>
      </c>
      <c r="D36" s="154" t="s">
        <v>604</v>
      </c>
      <c r="E36" s="154" t="s">
        <v>217</v>
      </c>
      <c r="F36" s="79" t="s">
        <v>218</v>
      </c>
      <c r="G36" s="79">
        <v>531</v>
      </c>
      <c r="H36" s="79" t="s">
        <v>132</v>
      </c>
      <c r="I36" s="40" t="s">
        <v>77</v>
      </c>
      <c r="J36" s="41">
        <v>1</v>
      </c>
      <c r="K36" s="42"/>
      <c r="L36" s="113"/>
      <c r="M36" s="137">
        <v>200000</v>
      </c>
      <c r="N36" s="137">
        <v>194174.76</v>
      </c>
      <c r="O36" s="137">
        <v>200000</v>
      </c>
      <c r="P36" s="137">
        <f t="shared" si="3"/>
        <v>194174.76</v>
      </c>
      <c r="Q36" s="137">
        <v>2912.62</v>
      </c>
      <c r="R36" s="137">
        <v>197087.38</v>
      </c>
      <c r="S36" s="145">
        <v>184205.23</v>
      </c>
      <c r="T36" s="287">
        <f>S36/M36*100</f>
        <v>92.102615000000014</v>
      </c>
      <c r="U36" s="261" t="s">
        <v>341</v>
      </c>
      <c r="V36" s="227">
        <f>19.36</f>
        <v>19.36</v>
      </c>
      <c r="W36" s="40"/>
      <c r="X36" s="40"/>
      <c r="Y36" s="40"/>
      <c r="Z36" s="40"/>
      <c r="AA36" s="122"/>
      <c r="AB36" s="40"/>
      <c r="AC36" s="40"/>
      <c r="AD36" s="40"/>
      <c r="AE36" s="40"/>
      <c r="AF36" s="40">
        <v>1</v>
      </c>
      <c r="AG36" s="40">
        <f>50+75</f>
        <v>125</v>
      </c>
      <c r="AH36" s="68" t="s">
        <v>296</v>
      </c>
      <c r="AI36" s="219" t="s">
        <v>340</v>
      </c>
      <c r="AJ36" s="249" t="s">
        <v>515</v>
      </c>
      <c r="AK36" s="249" t="s">
        <v>516</v>
      </c>
      <c r="AL36" s="36"/>
      <c r="AN36" s="314"/>
      <c r="AO36" s="314"/>
      <c r="AP36" s="314"/>
      <c r="AQ36" s="314"/>
      <c r="AR36" s="314"/>
      <c r="AS36" s="314"/>
      <c r="AT36" s="314"/>
    </row>
    <row r="37" spans="1:46" s="35" customFormat="1" ht="65.25" customHeight="1" x14ac:dyDescent="0.2">
      <c r="A37" s="36">
        <v>31</v>
      </c>
      <c r="B37" s="38" t="s">
        <v>84</v>
      </c>
      <c r="C37" s="39" t="s">
        <v>219</v>
      </c>
      <c r="D37" s="154" t="s">
        <v>605</v>
      </c>
      <c r="E37" s="154" t="s">
        <v>220</v>
      </c>
      <c r="F37" s="79" t="s">
        <v>221</v>
      </c>
      <c r="G37" s="79" t="s">
        <v>222</v>
      </c>
      <c r="H37" s="79" t="s">
        <v>132</v>
      </c>
      <c r="I37" s="40" t="s">
        <v>77</v>
      </c>
      <c r="J37" s="41">
        <v>1</v>
      </c>
      <c r="K37" s="42"/>
      <c r="L37" s="113"/>
      <c r="M37" s="137">
        <v>205346.29</v>
      </c>
      <c r="N37" s="137">
        <v>194019.06</v>
      </c>
      <c r="O37" s="137">
        <v>200000</v>
      </c>
      <c r="P37" s="137">
        <f t="shared" si="3"/>
        <v>194019.06</v>
      </c>
      <c r="Q37" s="137">
        <v>2990.47</v>
      </c>
      <c r="R37" s="137">
        <v>197009.53</v>
      </c>
      <c r="S37" s="145">
        <v>177638.58</v>
      </c>
      <c r="T37" s="138">
        <f t="shared" si="5"/>
        <v>86.506836816969027</v>
      </c>
      <c r="U37" s="260"/>
      <c r="V37" s="226"/>
      <c r="W37" s="40"/>
      <c r="X37" s="40"/>
      <c r="Y37" s="40"/>
      <c r="Z37" s="40"/>
      <c r="AA37" s="122"/>
      <c r="AB37" s="40"/>
      <c r="AC37" s="40"/>
      <c r="AD37" s="40"/>
      <c r="AE37" s="40"/>
      <c r="AF37" s="40">
        <v>1</v>
      </c>
      <c r="AG37" s="40">
        <v>1500</v>
      </c>
      <c r="AH37" s="68" t="s">
        <v>296</v>
      </c>
      <c r="AI37" s="219" t="s">
        <v>543</v>
      </c>
      <c r="AJ37" s="249"/>
      <c r="AK37" s="249"/>
      <c r="AL37" s="36"/>
      <c r="AN37" s="314"/>
      <c r="AO37" s="314"/>
      <c r="AP37" s="314"/>
      <c r="AQ37" s="314"/>
      <c r="AR37" s="314"/>
      <c r="AS37" s="314"/>
      <c r="AT37" s="314"/>
    </row>
    <row r="38" spans="1:46" s="35" customFormat="1" ht="48" customHeight="1" x14ac:dyDescent="0.2">
      <c r="A38" s="36">
        <v>32</v>
      </c>
      <c r="B38" s="38" t="s">
        <v>84</v>
      </c>
      <c r="C38" s="39" t="s">
        <v>223</v>
      </c>
      <c r="D38" s="154" t="s">
        <v>606</v>
      </c>
      <c r="E38" s="154" t="s">
        <v>224</v>
      </c>
      <c r="F38" s="79" t="s">
        <v>150</v>
      </c>
      <c r="G38" s="79" t="s">
        <v>151</v>
      </c>
      <c r="H38" s="79" t="s">
        <v>132</v>
      </c>
      <c r="I38" s="40" t="s">
        <v>77</v>
      </c>
      <c r="J38" s="41">
        <v>1</v>
      </c>
      <c r="K38" s="42"/>
      <c r="L38" s="147"/>
      <c r="M38" s="137">
        <v>260000</v>
      </c>
      <c r="N38" s="137">
        <v>252427.18</v>
      </c>
      <c r="O38" s="137">
        <v>260000</v>
      </c>
      <c r="P38" s="137">
        <f t="shared" si="3"/>
        <v>252427.18</v>
      </c>
      <c r="Q38" s="137">
        <v>3786.41</v>
      </c>
      <c r="R38" s="137">
        <v>256213.59</v>
      </c>
      <c r="S38" s="145">
        <v>242456.81</v>
      </c>
      <c r="T38" s="287">
        <f t="shared" si="5"/>
        <v>93.252619230769227</v>
      </c>
      <c r="U38" s="261" t="s">
        <v>341</v>
      </c>
      <c r="V38" s="307">
        <v>15.27</v>
      </c>
      <c r="W38" s="40"/>
      <c r="X38" s="40"/>
      <c r="Y38" s="40"/>
      <c r="Z38" s="40"/>
      <c r="AA38" s="122"/>
      <c r="AC38" s="40"/>
      <c r="AD38" s="40"/>
      <c r="AE38" s="40"/>
      <c r="AF38" s="40">
        <v>1</v>
      </c>
      <c r="AG38" s="40">
        <v>20</v>
      </c>
      <c r="AH38" s="68" t="s">
        <v>296</v>
      </c>
      <c r="AI38" s="219" t="s">
        <v>442</v>
      </c>
      <c r="AJ38" s="249" t="s">
        <v>515</v>
      </c>
      <c r="AK38" s="249" t="s">
        <v>517</v>
      </c>
      <c r="AL38" s="36"/>
      <c r="AN38" s="314"/>
      <c r="AO38" s="314"/>
      <c r="AP38" s="314"/>
      <c r="AQ38" s="314"/>
      <c r="AR38" s="314"/>
      <c r="AS38" s="314"/>
      <c r="AT38" s="314"/>
    </row>
    <row r="39" spans="1:46" s="35" customFormat="1" ht="75.75" customHeight="1" x14ac:dyDescent="0.2">
      <c r="A39" s="36">
        <v>33</v>
      </c>
      <c r="B39" s="46" t="s">
        <v>526</v>
      </c>
      <c r="C39" s="39" t="s">
        <v>225</v>
      </c>
      <c r="D39" s="154" t="s">
        <v>607</v>
      </c>
      <c r="E39" s="154" t="s">
        <v>323</v>
      </c>
      <c r="F39" s="79" t="s">
        <v>168</v>
      </c>
      <c r="G39" s="79" t="s">
        <v>169</v>
      </c>
      <c r="H39" s="79" t="s">
        <v>132</v>
      </c>
      <c r="I39" s="40" t="s">
        <v>78</v>
      </c>
      <c r="J39" s="296"/>
      <c r="K39" s="41">
        <v>1</v>
      </c>
      <c r="L39" s="137">
        <v>49814.96</v>
      </c>
      <c r="M39" s="137">
        <f>L39-(105.77*38)</f>
        <v>45795.7</v>
      </c>
      <c r="N39" s="137"/>
      <c r="O39" s="137">
        <v>50000</v>
      </c>
      <c r="P39" s="137">
        <f t="shared" si="3"/>
        <v>49844</v>
      </c>
      <c r="Q39" s="137"/>
      <c r="R39" s="137">
        <v>49844</v>
      </c>
      <c r="S39" s="137">
        <v>49814.96</v>
      </c>
      <c r="T39" s="287">
        <f>S39/L39*100</f>
        <v>100</v>
      </c>
      <c r="U39" s="263" t="s">
        <v>457</v>
      </c>
      <c r="V39" s="226"/>
      <c r="W39" s="40"/>
      <c r="X39" s="40"/>
      <c r="Y39" s="40"/>
      <c r="Z39" s="40"/>
      <c r="AA39" s="40"/>
      <c r="AB39" s="40"/>
      <c r="AC39" s="40"/>
      <c r="AD39" s="40"/>
      <c r="AE39" s="40"/>
      <c r="AF39" s="40">
        <v>1</v>
      </c>
      <c r="AG39" s="40">
        <f>750+1250</f>
        <v>2000</v>
      </c>
      <c r="AH39" s="68" t="s">
        <v>286</v>
      </c>
      <c r="AI39" s="219" t="s">
        <v>448</v>
      </c>
      <c r="AJ39" s="249" t="s">
        <v>478</v>
      </c>
      <c r="AK39" s="249" t="s">
        <v>477</v>
      </c>
      <c r="AL39" s="36"/>
      <c r="AN39" s="314"/>
      <c r="AO39" s="314"/>
      <c r="AP39" s="314"/>
      <c r="AQ39" s="314"/>
      <c r="AR39" s="314"/>
      <c r="AS39" s="314"/>
      <c r="AT39" s="314"/>
    </row>
    <row r="40" spans="1:46" s="35" customFormat="1" ht="48.75" customHeight="1" x14ac:dyDescent="0.2">
      <c r="A40" s="36">
        <v>34</v>
      </c>
      <c r="B40" s="66" t="s">
        <v>526</v>
      </c>
      <c r="C40" s="39" t="s">
        <v>226</v>
      </c>
      <c r="D40" s="154" t="s">
        <v>608</v>
      </c>
      <c r="E40" s="154" t="s">
        <v>227</v>
      </c>
      <c r="F40" s="79" t="s">
        <v>228</v>
      </c>
      <c r="G40" s="79" t="s">
        <v>229</v>
      </c>
      <c r="H40" s="79" t="s">
        <v>132</v>
      </c>
      <c r="I40" s="44" t="s">
        <v>84</v>
      </c>
      <c r="J40" s="41">
        <v>1</v>
      </c>
      <c r="K40" s="47"/>
      <c r="L40" s="113"/>
      <c r="M40" s="137">
        <v>299704.65999999997</v>
      </c>
      <c r="N40" s="137">
        <f>295340.03-4364.63</f>
        <v>290975.40000000002</v>
      </c>
      <c r="O40" s="137">
        <v>300000</v>
      </c>
      <c r="P40" s="137">
        <f t="shared" si="3"/>
        <v>290711.99</v>
      </c>
      <c r="Q40" s="137">
        <v>4360.68</v>
      </c>
      <c r="R40" s="137">
        <v>295072.67</v>
      </c>
      <c r="S40" s="145">
        <v>290278.90000000002</v>
      </c>
      <c r="T40" s="138">
        <f t="shared" si="5"/>
        <v>96.854983836420843</v>
      </c>
      <c r="U40" s="260"/>
      <c r="V40" s="226"/>
      <c r="W40" s="40"/>
      <c r="X40" s="40"/>
      <c r="Y40" s="116"/>
      <c r="Z40" s="40"/>
      <c r="AA40" s="40"/>
      <c r="AB40" s="40"/>
      <c r="AC40" s="40"/>
      <c r="AD40" s="40"/>
      <c r="AE40" s="40"/>
      <c r="AF40" s="40">
        <v>1</v>
      </c>
      <c r="AG40" s="40">
        <v>3000</v>
      </c>
      <c r="AH40" s="68" t="s">
        <v>286</v>
      </c>
      <c r="AI40" s="219" t="s">
        <v>441</v>
      </c>
      <c r="AJ40" s="249" t="s">
        <v>476</v>
      </c>
      <c r="AK40" s="249"/>
      <c r="AL40" s="36"/>
      <c r="AN40" s="314"/>
      <c r="AO40" s="314"/>
      <c r="AP40" s="314"/>
      <c r="AQ40" s="314"/>
      <c r="AR40" s="314"/>
      <c r="AS40" s="314"/>
      <c r="AT40" s="314"/>
    </row>
    <row r="41" spans="1:46" s="35" customFormat="1" ht="39.75" customHeight="1" x14ac:dyDescent="0.2">
      <c r="A41" s="36">
        <v>35</v>
      </c>
      <c r="B41" s="46" t="s">
        <v>526</v>
      </c>
      <c r="C41" s="39" t="s">
        <v>230</v>
      </c>
      <c r="D41" s="154" t="s">
        <v>609</v>
      </c>
      <c r="E41" s="154" t="s">
        <v>231</v>
      </c>
      <c r="F41" s="79" t="s">
        <v>150</v>
      </c>
      <c r="G41" s="79" t="s">
        <v>151</v>
      </c>
      <c r="H41" s="79" t="s">
        <v>132</v>
      </c>
      <c r="I41" s="44" t="s">
        <v>81</v>
      </c>
      <c r="J41" s="41">
        <v>1</v>
      </c>
      <c r="K41" s="47"/>
      <c r="L41" s="113"/>
      <c r="M41" s="137">
        <v>199820</v>
      </c>
      <c r="N41" s="137">
        <v>194000</v>
      </c>
      <c r="O41" s="137">
        <v>200000</v>
      </c>
      <c r="P41" s="137">
        <f t="shared" si="3"/>
        <v>194000</v>
      </c>
      <c r="Q41" s="137">
        <v>2910</v>
      </c>
      <c r="R41" s="137">
        <v>196910</v>
      </c>
      <c r="S41" s="145">
        <v>194000</v>
      </c>
      <c r="T41" s="138">
        <f>S41/M41*100</f>
        <v>97.087378640776706</v>
      </c>
      <c r="U41" s="260"/>
      <c r="V41" s="226"/>
      <c r="W41" s="40"/>
      <c r="X41" s="40"/>
      <c r="Y41" s="40"/>
      <c r="Z41" s="40"/>
      <c r="AA41" s="40"/>
      <c r="AB41" s="40"/>
      <c r="AC41" s="40"/>
      <c r="AD41" s="40"/>
      <c r="AE41" s="40"/>
      <c r="AF41" s="40">
        <v>1</v>
      </c>
      <c r="AG41" s="40">
        <v>600</v>
      </c>
      <c r="AH41" s="68" t="s">
        <v>286</v>
      </c>
      <c r="AI41" s="219" t="s">
        <v>442</v>
      </c>
      <c r="AJ41" s="249"/>
      <c r="AK41" s="249"/>
      <c r="AL41" s="36"/>
      <c r="AN41" s="314"/>
      <c r="AO41" s="314"/>
      <c r="AP41" s="314"/>
      <c r="AQ41" s="314"/>
      <c r="AR41" s="314"/>
      <c r="AS41" s="314"/>
      <c r="AT41" s="314"/>
    </row>
    <row r="42" spans="1:46" s="35" customFormat="1" ht="40.5" customHeight="1" x14ac:dyDescent="0.2">
      <c r="A42" s="36">
        <v>36</v>
      </c>
      <c r="B42" s="48" t="s">
        <v>527</v>
      </c>
      <c r="C42" s="39" t="s">
        <v>232</v>
      </c>
      <c r="D42" s="154" t="s">
        <v>610</v>
      </c>
      <c r="E42" s="154" t="s">
        <v>233</v>
      </c>
      <c r="F42" s="79" t="s">
        <v>206</v>
      </c>
      <c r="G42" s="79">
        <v>528</v>
      </c>
      <c r="H42" s="79" t="s">
        <v>132</v>
      </c>
      <c r="I42" s="40" t="s">
        <v>78</v>
      </c>
      <c r="J42" s="47"/>
      <c r="K42" s="41">
        <v>1</v>
      </c>
      <c r="L42" s="113"/>
      <c r="M42" s="137"/>
      <c r="N42" s="137"/>
      <c r="O42" s="137">
        <v>85000</v>
      </c>
      <c r="P42" s="137">
        <f>R42-Q42</f>
        <v>85000</v>
      </c>
      <c r="Q42" s="137"/>
      <c r="R42" s="137">
        <v>85000</v>
      </c>
      <c r="S42" s="139"/>
      <c r="T42" s="138"/>
      <c r="U42" s="260"/>
      <c r="V42" s="226"/>
      <c r="W42" s="40"/>
      <c r="X42" s="40"/>
      <c r="Z42" s="40"/>
      <c r="AA42" s="40"/>
      <c r="AB42" s="40">
        <v>1</v>
      </c>
      <c r="AC42" s="40"/>
      <c r="AD42" s="40"/>
      <c r="AE42" s="40"/>
      <c r="AF42" s="40"/>
      <c r="AG42" s="40">
        <v>750</v>
      </c>
      <c r="AH42" s="68" t="s">
        <v>286</v>
      </c>
      <c r="AI42" s="220"/>
      <c r="AJ42" s="249"/>
      <c r="AK42" s="249"/>
      <c r="AL42" s="36"/>
      <c r="AN42" s="314"/>
      <c r="AO42" s="314"/>
      <c r="AP42" s="314"/>
      <c r="AQ42" s="314"/>
      <c r="AR42" s="314"/>
      <c r="AS42" s="314"/>
      <c r="AT42" s="314"/>
    </row>
    <row r="43" spans="1:46" s="35" customFormat="1" ht="78" customHeight="1" x14ac:dyDescent="0.2">
      <c r="A43" s="36">
        <v>37</v>
      </c>
      <c r="B43" s="38" t="s">
        <v>528</v>
      </c>
      <c r="C43" s="39" t="s">
        <v>234</v>
      </c>
      <c r="D43" s="154" t="s">
        <v>611</v>
      </c>
      <c r="E43" s="154" t="s">
        <v>235</v>
      </c>
      <c r="F43" s="79" t="s">
        <v>236</v>
      </c>
      <c r="G43" s="79" t="s">
        <v>237</v>
      </c>
      <c r="H43" s="79" t="s">
        <v>132</v>
      </c>
      <c r="I43" s="40" t="s">
        <v>78</v>
      </c>
      <c r="J43" s="42"/>
      <c r="K43" s="41">
        <v>1</v>
      </c>
      <c r="L43" s="137"/>
      <c r="M43" s="136">
        <v>66700</v>
      </c>
      <c r="N43" s="137"/>
      <c r="O43" s="137">
        <v>50000</v>
      </c>
      <c r="P43" s="137">
        <v>49450</v>
      </c>
      <c r="Q43" s="137"/>
      <c r="R43" s="137">
        <v>49450</v>
      </c>
      <c r="S43" s="137">
        <v>50000</v>
      </c>
      <c r="T43" s="138">
        <f>S43/M43*100</f>
        <v>74.962518740629676</v>
      </c>
      <c r="U43" s="263" t="s">
        <v>423</v>
      </c>
      <c r="V43" s="226"/>
      <c r="W43" s="40"/>
      <c r="X43" s="40"/>
      <c r="Y43" s="40"/>
      <c r="Z43" s="40"/>
      <c r="AA43" s="40"/>
      <c r="AB43" s="40"/>
      <c r="AC43" s="40"/>
      <c r="AE43" s="40"/>
      <c r="AF43" s="40">
        <v>1</v>
      </c>
      <c r="AG43" s="40">
        <v>1500</v>
      </c>
      <c r="AH43" s="68" t="s">
        <v>286</v>
      </c>
      <c r="AI43" s="219" t="s">
        <v>424</v>
      </c>
      <c r="AJ43" s="249" t="s">
        <v>466</v>
      </c>
      <c r="AK43" s="249" t="s">
        <v>493</v>
      </c>
      <c r="AL43" s="121" t="s">
        <v>452</v>
      </c>
      <c r="AN43" s="314"/>
      <c r="AO43" s="314"/>
      <c r="AP43" s="314"/>
      <c r="AQ43" s="314"/>
      <c r="AR43" s="314"/>
      <c r="AS43" s="314"/>
      <c r="AT43" s="314"/>
    </row>
    <row r="44" spans="1:46" s="35" customFormat="1" ht="54.9" customHeight="1" x14ac:dyDescent="0.2">
      <c r="A44" s="36">
        <v>38</v>
      </c>
      <c r="B44" s="38" t="s">
        <v>529</v>
      </c>
      <c r="C44" s="39" t="s">
        <v>238</v>
      </c>
      <c r="D44" s="154" t="s">
        <v>612</v>
      </c>
      <c r="E44" s="154" t="s">
        <v>297</v>
      </c>
      <c r="F44" s="79" t="s">
        <v>221</v>
      </c>
      <c r="G44" s="79" t="s">
        <v>222</v>
      </c>
      <c r="H44" s="79" t="s">
        <v>132</v>
      </c>
      <c r="I44" s="40" t="s">
        <v>81</v>
      </c>
      <c r="J44" s="297"/>
      <c r="K44" s="41">
        <v>1</v>
      </c>
      <c r="L44" s="143"/>
      <c r="M44" s="137">
        <v>250000</v>
      </c>
      <c r="N44" s="137">
        <v>249610</v>
      </c>
      <c r="O44" s="137">
        <v>250000</v>
      </c>
      <c r="P44" s="137">
        <f t="shared" ref="P44:P53" si="6">R44-Q44</f>
        <v>249610</v>
      </c>
      <c r="Q44" s="137"/>
      <c r="R44" s="137">
        <v>249610</v>
      </c>
      <c r="S44" s="145">
        <v>249610</v>
      </c>
      <c r="T44" s="138">
        <f>S44/M44*100</f>
        <v>99.843999999999994</v>
      </c>
      <c r="U44" s="245" t="s">
        <v>412</v>
      </c>
      <c r="V44" s="226"/>
      <c r="W44" s="70"/>
      <c r="X44" s="40"/>
      <c r="Y44" s="122"/>
      <c r="Z44" s="40"/>
      <c r="AA44" s="40"/>
      <c r="AB44" s="40"/>
      <c r="AC44" s="40"/>
      <c r="AD44" s="40"/>
      <c r="AE44" s="40"/>
      <c r="AF44" s="40">
        <v>1</v>
      </c>
      <c r="AG44" s="40">
        <v>3000</v>
      </c>
      <c r="AH44" s="68" t="s">
        <v>286</v>
      </c>
      <c r="AI44" s="135" t="s">
        <v>411</v>
      </c>
      <c r="AJ44" s="249" t="s">
        <v>509</v>
      </c>
      <c r="AK44" s="249" t="s">
        <v>547</v>
      </c>
      <c r="AL44" s="36"/>
      <c r="AN44" s="314"/>
      <c r="AO44" s="314"/>
      <c r="AP44" s="314"/>
      <c r="AQ44" s="314"/>
      <c r="AR44" s="314"/>
      <c r="AS44" s="314"/>
      <c r="AT44" s="314"/>
    </row>
    <row r="45" spans="1:46" s="35" customFormat="1" ht="52.5" customHeight="1" x14ac:dyDescent="0.2">
      <c r="A45" s="36">
        <v>39</v>
      </c>
      <c r="B45" s="38" t="s">
        <v>530</v>
      </c>
      <c r="C45" s="39" t="s">
        <v>241</v>
      </c>
      <c r="D45" s="154" t="s">
        <v>613</v>
      </c>
      <c r="E45" s="154" t="s">
        <v>242</v>
      </c>
      <c r="F45" s="79" t="s">
        <v>221</v>
      </c>
      <c r="G45" s="79" t="s">
        <v>222</v>
      </c>
      <c r="H45" s="79" t="s">
        <v>132</v>
      </c>
      <c r="I45" s="40" t="s">
        <v>78</v>
      </c>
      <c r="J45" s="41"/>
      <c r="K45" s="41">
        <v>1</v>
      </c>
      <c r="L45" s="138"/>
      <c r="M45" s="138">
        <f>56000+47200</f>
        <v>103200</v>
      </c>
      <c r="N45" s="137"/>
      <c r="O45" s="137">
        <v>100000</v>
      </c>
      <c r="P45" s="137">
        <f>R45-Q45</f>
        <v>100000</v>
      </c>
      <c r="Q45" s="138"/>
      <c r="R45" s="138">
        <v>100000</v>
      </c>
      <c r="S45" s="137">
        <v>100000</v>
      </c>
      <c r="T45" s="138">
        <f>S45/M45*100</f>
        <v>96.899224806201545</v>
      </c>
      <c r="U45" s="295" t="s">
        <v>539</v>
      </c>
      <c r="V45" s="239"/>
      <c r="W45" s="116"/>
      <c r="X45" s="78"/>
      <c r="Y45" s="78"/>
      <c r="Z45" s="65"/>
      <c r="AA45" s="60"/>
      <c r="AC45" s="60"/>
      <c r="AD45" s="59"/>
      <c r="AE45" s="60"/>
      <c r="AF45" s="59">
        <v>1</v>
      </c>
      <c r="AG45" s="59">
        <v>160</v>
      </c>
      <c r="AH45" s="59" t="s">
        <v>286</v>
      </c>
      <c r="AI45" s="120" t="s">
        <v>540</v>
      </c>
      <c r="AJ45" s="251" t="s">
        <v>547</v>
      </c>
      <c r="AK45" s="251" t="s">
        <v>548</v>
      </c>
      <c r="AL45" s="121" t="s">
        <v>452</v>
      </c>
      <c r="AN45" s="314"/>
      <c r="AO45" s="314"/>
      <c r="AP45" s="314"/>
      <c r="AQ45" s="314"/>
      <c r="AR45" s="314"/>
      <c r="AS45" s="314"/>
      <c r="AT45" s="314"/>
    </row>
    <row r="46" spans="1:46" s="35" customFormat="1" ht="62.25" customHeight="1" x14ac:dyDescent="0.2">
      <c r="A46" s="36">
        <v>40</v>
      </c>
      <c r="B46" s="38" t="s">
        <v>531</v>
      </c>
      <c r="C46" s="49" t="s">
        <v>453</v>
      </c>
      <c r="D46" s="154" t="s">
        <v>614</v>
      </c>
      <c r="E46" s="157" t="s">
        <v>243</v>
      </c>
      <c r="F46" s="104" t="s">
        <v>244</v>
      </c>
      <c r="G46" s="104">
        <v>493</v>
      </c>
      <c r="H46" s="79" t="s">
        <v>132</v>
      </c>
      <c r="I46" s="50" t="s">
        <v>77</v>
      </c>
      <c r="J46" s="41">
        <v>1</v>
      </c>
      <c r="K46" s="41"/>
      <c r="L46" s="143"/>
      <c r="M46" s="148">
        <v>299433.34999999998</v>
      </c>
      <c r="N46" s="137">
        <v>290711.99</v>
      </c>
      <c r="O46" s="149">
        <v>300000</v>
      </c>
      <c r="P46" s="137">
        <f t="shared" si="6"/>
        <v>290711.99</v>
      </c>
      <c r="Q46" s="148">
        <v>4360.68</v>
      </c>
      <c r="R46" s="148">
        <v>295072.67</v>
      </c>
      <c r="S46" s="145">
        <v>290711.99</v>
      </c>
      <c r="T46" s="138">
        <f t="shared" si="5"/>
        <v>97.087378543505594</v>
      </c>
      <c r="U46" s="264"/>
      <c r="V46" s="228"/>
      <c r="W46" s="59"/>
      <c r="X46" s="60"/>
      <c r="Y46" s="60"/>
      <c r="Z46" s="60"/>
      <c r="AA46" s="59"/>
      <c r="AB46" s="59"/>
      <c r="AC46" s="59"/>
      <c r="AD46" s="60"/>
      <c r="AE46" s="60"/>
      <c r="AF46" s="59">
        <v>1</v>
      </c>
      <c r="AG46" s="63">
        <v>125</v>
      </c>
      <c r="AH46" s="59" t="s">
        <v>286</v>
      </c>
      <c r="AI46" s="120" t="s">
        <v>440</v>
      </c>
      <c r="AJ46" s="251" t="s">
        <v>483</v>
      </c>
      <c r="AK46" s="251"/>
      <c r="AL46" s="61"/>
      <c r="AN46" s="314"/>
      <c r="AO46" s="314"/>
      <c r="AP46" s="314"/>
      <c r="AQ46" s="314"/>
      <c r="AR46" s="314"/>
      <c r="AS46" s="314"/>
      <c r="AT46" s="314"/>
    </row>
    <row r="47" spans="1:46" s="35" customFormat="1" ht="49.5" customHeight="1" x14ac:dyDescent="0.2">
      <c r="A47" s="36">
        <v>41</v>
      </c>
      <c r="B47" s="38" t="s">
        <v>532</v>
      </c>
      <c r="C47" s="51" t="s">
        <v>245</v>
      </c>
      <c r="D47" s="154" t="s">
        <v>615</v>
      </c>
      <c r="E47" s="157" t="s">
        <v>246</v>
      </c>
      <c r="F47" s="111" t="s">
        <v>247</v>
      </c>
      <c r="G47" s="103" t="s">
        <v>131</v>
      </c>
      <c r="H47" s="79" t="s">
        <v>132</v>
      </c>
      <c r="I47" s="44" t="s">
        <v>84</v>
      </c>
      <c r="J47" s="41">
        <v>1</v>
      </c>
      <c r="K47" s="52"/>
      <c r="L47" s="138"/>
      <c r="M47" s="137">
        <v>350000</v>
      </c>
      <c r="N47" s="137">
        <f>344895.98-5104.02</f>
        <v>339791.95999999996</v>
      </c>
      <c r="O47" s="137">
        <v>350000</v>
      </c>
      <c r="P47" s="137">
        <f t="shared" si="6"/>
        <v>339791.95999999996</v>
      </c>
      <c r="Q47" s="138">
        <v>5104.0200000000004</v>
      </c>
      <c r="R47" s="138">
        <v>344895.98</v>
      </c>
      <c r="S47" s="139"/>
      <c r="T47" s="138">
        <f t="shared" si="5"/>
        <v>0</v>
      </c>
      <c r="U47" s="265"/>
      <c r="V47" s="229"/>
      <c r="W47" s="70"/>
      <c r="X47" s="64"/>
      <c r="Y47" s="63"/>
      <c r="Z47" s="64"/>
      <c r="AA47" s="63"/>
      <c r="AB47" s="63"/>
      <c r="AC47" s="63"/>
      <c r="AD47" s="64"/>
      <c r="AE47" s="64"/>
      <c r="AF47" s="59">
        <v>1</v>
      </c>
      <c r="AG47" s="59">
        <v>4951</v>
      </c>
      <c r="AH47" s="63" t="s">
        <v>290</v>
      </c>
      <c r="AI47" s="120" t="s">
        <v>398</v>
      </c>
      <c r="AJ47" s="254"/>
      <c r="AK47" s="254"/>
      <c r="AL47" s="62"/>
      <c r="AN47" s="314"/>
      <c r="AO47" s="314"/>
      <c r="AP47" s="314"/>
      <c r="AQ47" s="314"/>
      <c r="AR47" s="314"/>
      <c r="AS47" s="314"/>
      <c r="AT47" s="314"/>
    </row>
    <row r="48" spans="1:46" s="35" customFormat="1" ht="54.9" customHeight="1" x14ac:dyDescent="0.2">
      <c r="A48" s="36">
        <v>42</v>
      </c>
      <c r="B48" s="53" t="s">
        <v>526</v>
      </c>
      <c r="C48" s="39" t="s">
        <v>248</v>
      </c>
      <c r="D48" s="154" t="s">
        <v>674</v>
      </c>
      <c r="E48" s="154" t="s">
        <v>249</v>
      </c>
      <c r="F48" s="111" t="s">
        <v>154</v>
      </c>
      <c r="G48" s="103">
        <v>530</v>
      </c>
      <c r="H48" s="79" t="s">
        <v>132</v>
      </c>
      <c r="I48" s="44" t="s">
        <v>84</v>
      </c>
      <c r="J48" s="41">
        <v>1</v>
      </c>
      <c r="K48" s="52"/>
      <c r="L48" s="138"/>
      <c r="M48" s="137">
        <v>175000</v>
      </c>
      <c r="N48" s="137">
        <v>169895.8</v>
      </c>
      <c r="O48" s="137">
        <v>175000</v>
      </c>
      <c r="P48" s="137">
        <f t="shared" si="6"/>
        <v>169895.8</v>
      </c>
      <c r="Q48" s="138">
        <v>2552.1</v>
      </c>
      <c r="R48" s="138">
        <v>172447.9</v>
      </c>
      <c r="S48" s="145">
        <v>169895.1</v>
      </c>
      <c r="T48" s="138">
        <f t="shared" si="5"/>
        <v>97.082914285714281</v>
      </c>
      <c r="U48" s="264"/>
      <c r="V48" s="228"/>
      <c r="W48" s="70"/>
      <c r="X48" s="60"/>
      <c r="Y48" s="59"/>
      <c r="Z48" s="60"/>
      <c r="AA48" s="59"/>
      <c r="AB48" s="122"/>
      <c r="AC48" s="60"/>
      <c r="AD48" s="60"/>
      <c r="AE48" s="60"/>
      <c r="AF48" s="59">
        <v>1</v>
      </c>
      <c r="AG48" s="59">
        <v>130</v>
      </c>
      <c r="AH48" s="63" t="s">
        <v>290</v>
      </c>
      <c r="AI48" s="120" t="s">
        <v>398</v>
      </c>
      <c r="AJ48" s="251"/>
      <c r="AK48" s="251"/>
      <c r="AL48" s="61"/>
      <c r="AN48" s="314"/>
      <c r="AO48" s="314"/>
      <c r="AP48" s="314"/>
      <c r="AQ48" s="314"/>
      <c r="AR48" s="314"/>
      <c r="AS48" s="314"/>
      <c r="AT48" s="314"/>
    </row>
    <row r="49" spans="1:46" s="35" customFormat="1" ht="54.9" customHeight="1" x14ac:dyDescent="0.2">
      <c r="A49" s="36">
        <v>43</v>
      </c>
      <c r="B49" s="54" t="s">
        <v>533</v>
      </c>
      <c r="C49" s="39" t="s">
        <v>250</v>
      </c>
      <c r="D49" s="154" t="s">
        <v>616</v>
      </c>
      <c r="E49" s="154" t="s">
        <v>251</v>
      </c>
      <c r="F49" s="111" t="s">
        <v>252</v>
      </c>
      <c r="G49" s="103">
        <v>497</v>
      </c>
      <c r="H49" s="79" t="s">
        <v>132</v>
      </c>
      <c r="I49" s="40" t="s">
        <v>82</v>
      </c>
      <c r="J49" s="41">
        <v>1</v>
      </c>
      <c r="K49" s="52"/>
      <c r="L49" s="138"/>
      <c r="M49" s="138">
        <v>199043.38</v>
      </c>
      <c r="N49" s="137">
        <v>193246</v>
      </c>
      <c r="O49" s="137">
        <v>200000</v>
      </c>
      <c r="P49" s="137">
        <f t="shared" si="6"/>
        <v>193246</v>
      </c>
      <c r="Q49" s="138">
        <v>2898.69</v>
      </c>
      <c r="R49" s="138">
        <v>196144.69</v>
      </c>
      <c r="S49" s="145">
        <v>193246</v>
      </c>
      <c r="T49" s="138">
        <f t="shared" si="5"/>
        <v>97.087378640776706</v>
      </c>
      <c r="U49" s="264"/>
      <c r="V49" s="228"/>
      <c r="W49" s="59"/>
      <c r="X49" s="60"/>
      <c r="Y49" s="59"/>
      <c r="Z49" s="60"/>
      <c r="AA49" s="60"/>
      <c r="AB49" s="59"/>
      <c r="AC49" s="60"/>
      <c r="AD49" s="60"/>
      <c r="AE49" s="60"/>
      <c r="AF49" s="59">
        <v>1</v>
      </c>
      <c r="AG49" s="59">
        <v>180</v>
      </c>
      <c r="AH49" s="59" t="s">
        <v>286</v>
      </c>
      <c r="AI49" s="131" t="s">
        <v>396</v>
      </c>
      <c r="AJ49" s="251" t="s">
        <v>484</v>
      </c>
      <c r="AK49" s="251" t="s">
        <v>487</v>
      </c>
      <c r="AL49" s="61"/>
      <c r="AN49" s="314"/>
      <c r="AO49" s="314"/>
      <c r="AP49" s="314"/>
      <c r="AQ49" s="314"/>
      <c r="AR49" s="314"/>
      <c r="AS49" s="314"/>
      <c r="AT49" s="314"/>
    </row>
    <row r="50" spans="1:46" s="35" customFormat="1" ht="33.75" customHeight="1" x14ac:dyDescent="0.2">
      <c r="A50" s="36">
        <v>44</v>
      </c>
      <c r="B50" s="54" t="s">
        <v>533</v>
      </c>
      <c r="C50" s="39" t="s">
        <v>253</v>
      </c>
      <c r="D50" s="154" t="s">
        <v>617</v>
      </c>
      <c r="E50" s="154" t="s">
        <v>254</v>
      </c>
      <c r="F50" s="111" t="s">
        <v>252</v>
      </c>
      <c r="G50" s="103">
        <v>497</v>
      </c>
      <c r="H50" s="79" t="s">
        <v>132</v>
      </c>
      <c r="I50" s="44" t="s">
        <v>84</v>
      </c>
      <c r="J50" s="41">
        <v>1</v>
      </c>
      <c r="K50" s="52"/>
      <c r="L50" s="113"/>
      <c r="M50" s="138">
        <v>200000</v>
      </c>
      <c r="N50" s="137">
        <f>197086.15-2913.85</f>
        <v>194172.3</v>
      </c>
      <c r="O50" s="137">
        <v>200000</v>
      </c>
      <c r="P50" s="137">
        <f t="shared" si="6"/>
        <v>194172.3</v>
      </c>
      <c r="Q50" s="138">
        <v>2913.85</v>
      </c>
      <c r="R50" s="138">
        <v>197086.15</v>
      </c>
      <c r="S50" s="145">
        <v>154765.16</v>
      </c>
      <c r="T50" s="138">
        <f t="shared" si="5"/>
        <v>77.382580000000004</v>
      </c>
      <c r="U50" s="264"/>
      <c r="V50" s="228"/>
      <c r="W50" s="116"/>
      <c r="X50" s="60"/>
      <c r="Y50" s="60"/>
      <c r="Z50" s="70"/>
      <c r="AA50" s="59"/>
      <c r="AB50" s="122"/>
      <c r="AC50" s="59"/>
      <c r="AD50" s="122"/>
      <c r="AE50" s="60"/>
      <c r="AF50" s="59">
        <v>1</v>
      </c>
      <c r="AG50" s="59">
        <v>400</v>
      </c>
      <c r="AH50" s="59" t="s">
        <v>290</v>
      </c>
      <c r="AI50" s="120" t="s">
        <v>345</v>
      </c>
      <c r="AJ50" s="251"/>
      <c r="AK50" s="251"/>
      <c r="AL50" s="61"/>
      <c r="AN50" s="314"/>
      <c r="AO50" s="314"/>
      <c r="AP50" s="314"/>
      <c r="AQ50" s="314"/>
      <c r="AR50" s="314"/>
      <c r="AS50" s="314"/>
      <c r="AT50" s="314"/>
    </row>
    <row r="51" spans="1:46" s="35" customFormat="1" ht="36" customHeight="1" x14ac:dyDescent="0.2">
      <c r="A51" s="36">
        <v>45</v>
      </c>
      <c r="B51" s="54" t="s">
        <v>533</v>
      </c>
      <c r="C51" s="39" t="s">
        <v>255</v>
      </c>
      <c r="D51" s="154" t="s">
        <v>618</v>
      </c>
      <c r="E51" s="154" t="s">
        <v>459</v>
      </c>
      <c r="F51" s="111" t="s">
        <v>146</v>
      </c>
      <c r="G51" s="103" t="s">
        <v>147</v>
      </c>
      <c r="H51" s="79" t="s">
        <v>132</v>
      </c>
      <c r="I51" s="40" t="s">
        <v>78</v>
      </c>
      <c r="J51" s="41">
        <v>1</v>
      </c>
      <c r="K51" s="52"/>
      <c r="L51" s="143"/>
      <c r="M51" s="138">
        <v>99190.24</v>
      </c>
      <c r="N51" s="137">
        <f>R51-Q51</f>
        <v>97745.72</v>
      </c>
      <c r="O51" s="137">
        <v>100000</v>
      </c>
      <c r="P51" s="137">
        <f t="shared" si="6"/>
        <v>97745.72</v>
      </c>
      <c r="Q51" s="138">
        <v>1444.52</v>
      </c>
      <c r="R51" s="138">
        <v>99190.24</v>
      </c>
      <c r="S51" s="145">
        <v>96301.2</v>
      </c>
      <c r="T51" s="138">
        <f t="shared" si="5"/>
        <v>97.087374725577831</v>
      </c>
      <c r="U51" s="264"/>
      <c r="V51" s="228"/>
      <c r="W51" s="59"/>
      <c r="X51" s="60"/>
      <c r="Y51" s="116"/>
      <c r="Z51" s="59"/>
      <c r="AA51" s="59"/>
      <c r="AB51" s="59"/>
      <c r="AD51" s="60"/>
      <c r="AE51" s="60"/>
      <c r="AF51" s="59">
        <v>1</v>
      </c>
      <c r="AG51" s="55">
        <v>250</v>
      </c>
      <c r="AH51" s="59" t="s">
        <v>286</v>
      </c>
      <c r="AI51" s="120" t="s">
        <v>406</v>
      </c>
      <c r="AJ51" s="250" t="s">
        <v>479</v>
      </c>
      <c r="AK51" s="251"/>
      <c r="AL51" s="61"/>
      <c r="AN51" s="314"/>
      <c r="AO51" s="314"/>
      <c r="AP51" s="314"/>
      <c r="AQ51" s="314"/>
      <c r="AR51" s="314"/>
      <c r="AS51" s="314"/>
      <c r="AT51" s="314"/>
    </row>
    <row r="52" spans="1:46" s="35" customFormat="1" ht="45.75" customHeight="1" x14ac:dyDescent="0.2">
      <c r="A52" s="36">
        <v>46</v>
      </c>
      <c r="B52" s="54" t="s">
        <v>533</v>
      </c>
      <c r="C52" s="39" t="s">
        <v>256</v>
      </c>
      <c r="D52" s="154" t="s">
        <v>619</v>
      </c>
      <c r="E52" s="154" t="s">
        <v>257</v>
      </c>
      <c r="F52" s="111" t="s">
        <v>209</v>
      </c>
      <c r="G52" s="103" t="s">
        <v>210</v>
      </c>
      <c r="H52" s="79" t="s">
        <v>132</v>
      </c>
      <c r="I52" s="40" t="s">
        <v>77</v>
      </c>
      <c r="J52" s="41">
        <v>1</v>
      </c>
      <c r="K52" s="52"/>
      <c r="L52" s="138"/>
      <c r="M52" s="148">
        <v>249574.95</v>
      </c>
      <c r="N52" s="137">
        <v>242305.78</v>
      </c>
      <c r="O52" s="137">
        <v>250000</v>
      </c>
      <c r="P52" s="137">
        <f t="shared" si="6"/>
        <v>242305.78</v>
      </c>
      <c r="Q52" s="138">
        <v>3634.59</v>
      </c>
      <c r="R52" s="138">
        <v>245940.37</v>
      </c>
      <c r="S52" s="145">
        <v>242305.78</v>
      </c>
      <c r="T52" s="138">
        <f t="shared" si="5"/>
        <v>97.087379963413795</v>
      </c>
      <c r="U52" s="261" t="s">
        <v>341</v>
      </c>
      <c r="V52" s="233">
        <f>88.6/3.28</f>
        <v>27.012195121951219</v>
      </c>
      <c r="W52" s="59"/>
      <c r="X52" s="60"/>
      <c r="Y52" s="59"/>
      <c r="AA52" s="60"/>
      <c r="AB52" s="59"/>
      <c r="AC52" s="60"/>
      <c r="AD52" s="60"/>
      <c r="AE52" s="60"/>
      <c r="AF52" s="59">
        <v>1</v>
      </c>
      <c r="AG52" s="59">
        <v>86</v>
      </c>
      <c r="AH52" s="59" t="s">
        <v>286</v>
      </c>
      <c r="AI52" s="120" t="s">
        <v>425</v>
      </c>
      <c r="AJ52" s="251" t="s">
        <v>482</v>
      </c>
      <c r="AK52" s="251" t="s">
        <v>481</v>
      </c>
      <c r="AL52" s="61"/>
      <c r="AN52" s="314"/>
      <c r="AO52" s="314"/>
      <c r="AP52" s="314"/>
      <c r="AQ52" s="314"/>
      <c r="AR52" s="314"/>
      <c r="AS52" s="314"/>
      <c r="AT52" s="314"/>
    </row>
    <row r="53" spans="1:46" s="35" customFormat="1" ht="65.25" customHeight="1" x14ac:dyDescent="0.2">
      <c r="A53" s="36">
        <v>47</v>
      </c>
      <c r="B53" s="67" t="s">
        <v>534</v>
      </c>
      <c r="C53" s="67" t="s">
        <v>258</v>
      </c>
      <c r="D53" s="154" t="s">
        <v>620</v>
      </c>
      <c r="E53" s="158" t="s">
        <v>259</v>
      </c>
      <c r="F53" s="102" t="s">
        <v>260</v>
      </c>
      <c r="G53" s="105">
        <v>530</v>
      </c>
      <c r="H53" s="79" t="s">
        <v>132</v>
      </c>
      <c r="I53" s="40" t="s">
        <v>77</v>
      </c>
      <c r="J53" s="77">
        <v>1</v>
      </c>
      <c r="K53" s="77"/>
      <c r="L53" s="136"/>
      <c r="M53" s="138">
        <v>199777.08</v>
      </c>
      <c r="N53" s="137">
        <v>193958.32</v>
      </c>
      <c r="O53" s="136">
        <v>200000</v>
      </c>
      <c r="P53" s="137">
        <f t="shared" si="6"/>
        <v>193958.32</v>
      </c>
      <c r="Q53" s="136">
        <v>2909.38</v>
      </c>
      <c r="R53" s="136">
        <v>196867.7</v>
      </c>
      <c r="S53" s="145">
        <v>192093.83</v>
      </c>
      <c r="T53" s="138">
        <f t="shared" si="5"/>
        <v>96.154088346871418</v>
      </c>
      <c r="U53" s="261" t="s">
        <v>341</v>
      </c>
      <c r="V53" s="233">
        <f>87/3.28</f>
        <v>26.524390243902442</v>
      </c>
      <c r="W53" s="59"/>
      <c r="X53" s="60"/>
      <c r="Y53" s="59"/>
      <c r="Z53" s="60"/>
      <c r="AA53" s="59"/>
      <c r="AB53" s="60"/>
      <c r="AC53" s="60"/>
      <c r="AD53" s="60"/>
      <c r="AE53" s="60"/>
      <c r="AF53" s="59">
        <v>1</v>
      </c>
      <c r="AG53" s="55">
        <v>6</v>
      </c>
      <c r="AH53" s="55" t="s">
        <v>286</v>
      </c>
      <c r="AI53" s="120" t="s">
        <v>345</v>
      </c>
      <c r="AJ53" s="251" t="s">
        <v>475</v>
      </c>
      <c r="AK53" s="251" t="s">
        <v>485</v>
      </c>
      <c r="AL53" s="61"/>
      <c r="AN53" s="314"/>
      <c r="AO53" s="314"/>
      <c r="AP53" s="314"/>
      <c r="AQ53" s="314"/>
      <c r="AR53" s="314"/>
      <c r="AS53" s="314"/>
      <c r="AT53" s="314"/>
    </row>
    <row r="54" spans="1:46" s="35" customFormat="1" ht="35.25" customHeight="1" x14ac:dyDescent="0.2">
      <c r="A54" s="36">
        <v>48</v>
      </c>
      <c r="B54" s="38" t="s">
        <v>81</v>
      </c>
      <c r="C54" s="67" t="s">
        <v>416</v>
      </c>
      <c r="D54" s="336" t="s">
        <v>621</v>
      </c>
      <c r="E54" s="159" t="s">
        <v>413</v>
      </c>
      <c r="F54" s="106"/>
      <c r="G54" s="107"/>
      <c r="H54" s="79" t="s">
        <v>132</v>
      </c>
      <c r="I54" s="57" t="s">
        <v>123</v>
      </c>
      <c r="J54" s="298"/>
      <c r="K54" s="299">
        <v>1</v>
      </c>
      <c r="L54" s="141"/>
      <c r="M54" s="136">
        <v>100000</v>
      </c>
      <c r="N54" s="144"/>
      <c r="O54" s="136">
        <v>100000</v>
      </c>
      <c r="P54" s="136">
        <v>100000</v>
      </c>
      <c r="Q54" s="141"/>
      <c r="R54" s="136">
        <v>100000</v>
      </c>
      <c r="S54" s="139"/>
      <c r="T54" s="138">
        <f t="shared" si="5"/>
        <v>0</v>
      </c>
      <c r="U54" s="266"/>
      <c r="V54" s="230"/>
      <c r="W54" s="59"/>
      <c r="X54" s="59"/>
      <c r="Y54" s="59"/>
      <c r="Z54" s="59"/>
      <c r="AA54" s="59"/>
      <c r="AB54" s="59"/>
      <c r="AC54" s="122"/>
      <c r="AD54" s="59"/>
      <c r="AE54" s="122"/>
      <c r="AF54" s="59">
        <v>1</v>
      </c>
      <c r="AG54" s="57"/>
      <c r="AH54" s="55" t="s">
        <v>286</v>
      </c>
      <c r="AI54" s="221"/>
      <c r="AJ54" s="251"/>
      <c r="AK54" s="251"/>
      <c r="AL54" s="60"/>
      <c r="AN54" s="314"/>
      <c r="AO54" s="314"/>
      <c r="AP54" s="314"/>
      <c r="AQ54" s="314"/>
      <c r="AR54" s="314"/>
      <c r="AS54" s="314"/>
      <c r="AT54" s="314"/>
    </row>
    <row r="55" spans="1:46" s="35" customFormat="1" ht="34.5" customHeight="1" x14ac:dyDescent="0.2">
      <c r="A55" s="36">
        <v>49</v>
      </c>
      <c r="B55" s="38" t="s">
        <v>81</v>
      </c>
      <c r="C55" s="67" t="s">
        <v>370</v>
      </c>
      <c r="D55" s="336" t="s">
        <v>622</v>
      </c>
      <c r="E55" s="159" t="s">
        <v>414</v>
      </c>
      <c r="F55" s="106"/>
      <c r="G55" s="107"/>
      <c r="H55" s="79" t="s">
        <v>132</v>
      </c>
      <c r="I55" s="57" t="s">
        <v>123</v>
      </c>
      <c r="J55" s="298"/>
      <c r="K55" s="299">
        <v>1</v>
      </c>
      <c r="L55" s="141"/>
      <c r="M55" s="136">
        <v>100000</v>
      </c>
      <c r="N55" s="144"/>
      <c r="O55" s="136">
        <v>100000</v>
      </c>
      <c r="P55" s="136">
        <v>100000</v>
      </c>
      <c r="Q55" s="141"/>
      <c r="R55" s="136">
        <v>100000</v>
      </c>
      <c r="S55" s="139"/>
      <c r="T55" s="138">
        <f t="shared" si="5"/>
        <v>0</v>
      </c>
      <c r="U55" s="267"/>
      <c r="V55" s="231"/>
      <c r="W55" s="78"/>
      <c r="X55" s="78"/>
      <c r="Y55" s="78"/>
      <c r="Z55" s="78"/>
      <c r="AA55" s="78"/>
      <c r="AB55" s="78"/>
      <c r="AC55" s="122"/>
      <c r="AD55" s="78"/>
      <c r="AE55" s="122"/>
      <c r="AF55" s="78">
        <v>1</v>
      </c>
      <c r="AG55" s="57"/>
      <c r="AH55" s="55" t="s">
        <v>286</v>
      </c>
      <c r="AI55" s="222"/>
      <c r="AJ55" s="255"/>
      <c r="AK55" s="255"/>
      <c r="AL55" s="65"/>
      <c r="AN55" s="314"/>
      <c r="AO55" s="314"/>
      <c r="AP55" s="314"/>
      <c r="AQ55" s="314"/>
      <c r="AR55" s="314"/>
      <c r="AS55" s="314"/>
      <c r="AT55" s="314"/>
    </row>
    <row r="56" spans="1:46" s="35" customFormat="1" ht="31.5" customHeight="1" x14ac:dyDescent="0.2">
      <c r="A56" s="36">
        <v>50</v>
      </c>
      <c r="B56" s="38" t="s">
        <v>81</v>
      </c>
      <c r="C56" s="67" t="s">
        <v>369</v>
      </c>
      <c r="D56" s="154" t="s">
        <v>623</v>
      </c>
      <c r="E56" s="159" t="s">
        <v>415</v>
      </c>
      <c r="F56" s="106"/>
      <c r="G56" s="107"/>
      <c r="H56" s="79" t="s">
        <v>132</v>
      </c>
      <c r="I56" s="57" t="s">
        <v>123</v>
      </c>
      <c r="J56" s="298"/>
      <c r="K56" s="299">
        <v>1</v>
      </c>
      <c r="L56" s="141"/>
      <c r="M56" s="136">
        <v>100000</v>
      </c>
      <c r="N56" s="144"/>
      <c r="O56" s="136">
        <v>100000</v>
      </c>
      <c r="P56" s="136">
        <v>100000</v>
      </c>
      <c r="Q56" s="141"/>
      <c r="R56" s="136">
        <v>100000</v>
      </c>
      <c r="S56" s="139"/>
      <c r="T56" s="138">
        <f t="shared" si="5"/>
        <v>0</v>
      </c>
      <c r="U56" s="267"/>
      <c r="V56" s="231"/>
      <c r="W56" s="59"/>
      <c r="X56" s="59"/>
      <c r="Y56" s="59"/>
      <c r="Z56" s="78"/>
      <c r="AA56" s="78"/>
      <c r="AB56" s="78"/>
      <c r="AD56" s="78"/>
      <c r="AE56" s="78"/>
      <c r="AF56" s="78">
        <v>1</v>
      </c>
      <c r="AG56" s="57"/>
      <c r="AH56" s="55" t="s">
        <v>286</v>
      </c>
      <c r="AI56" s="222"/>
      <c r="AJ56" s="255"/>
      <c r="AK56" s="255"/>
      <c r="AL56" s="65"/>
      <c r="AN56" s="314"/>
      <c r="AO56" s="314"/>
      <c r="AP56" s="314"/>
      <c r="AQ56" s="314"/>
      <c r="AR56" s="314"/>
      <c r="AS56" s="314"/>
      <c r="AT56" s="314"/>
    </row>
    <row r="57" spans="1:46" s="35" customFormat="1" ht="49.5" customHeight="1" x14ac:dyDescent="0.2">
      <c r="A57" s="36">
        <v>51</v>
      </c>
      <c r="B57" s="58" t="s">
        <v>535</v>
      </c>
      <c r="C57" s="129" t="s">
        <v>368</v>
      </c>
      <c r="D57" s="154" t="s">
        <v>624</v>
      </c>
      <c r="E57" s="164" t="s">
        <v>417</v>
      </c>
      <c r="F57" s="108" t="s">
        <v>261</v>
      </c>
      <c r="G57" s="79">
        <v>524</v>
      </c>
      <c r="H57" s="79" t="s">
        <v>132</v>
      </c>
      <c r="I57" s="55" t="s">
        <v>78</v>
      </c>
      <c r="J57" s="77"/>
      <c r="K57" s="77">
        <v>1</v>
      </c>
      <c r="L57" s="150"/>
      <c r="M57" s="138">
        <v>24500</v>
      </c>
      <c r="N57" s="144"/>
      <c r="O57" s="136">
        <v>30000</v>
      </c>
      <c r="P57" s="137">
        <f t="shared" ref="P57:P107" si="7">R57-Q57</f>
        <v>30000</v>
      </c>
      <c r="Q57" s="151"/>
      <c r="R57" s="151">
        <v>30000</v>
      </c>
      <c r="S57" s="138">
        <v>24500</v>
      </c>
      <c r="T57" s="138">
        <f t="shared" si="5"/>
        <v>100</v>
      </c>
      <c r="U57" s="268" t="s">
        <v>422</v>
      </c>
      <c r="V57" s="231"/>
      <c r="W57" s="70"/>
      <c r="X57" s="78"/>
      <c r="Y57" s="78"/>
      <c r="Z57" s="78"/>
      <c r="AA57" s="78"/>
      <c r="AB57" s="59"/>
      <c r="AC57" s="59"/>
      <c r="AD57" s="122"/>
      <c r="AE57" s="190"/>
      <c r="AF57" s="78">
        <v>1</v>
      </c>
      <c r="AG57" s="72">
        <f>250</f>
        <v>250</v>
      </c>
      <c r="AH57" s="55" t="s">
        <v>286</v>
      </c>
      <c r="AI57" s="223" t="s">
        <v>421</v>
      </c>
      <c r="AJ57" s="255" t="s">
        <v>466</v>
      </c>
      <c r="AK57" s="255" t="s">
        <v>549</v>
      </c>
      <c r="AL57" s="65"/>
      <c r="AN57" s="314"/>
      <c r="AO57" s="314"/>
      <c r="AP57" s="314"/>
      <c r="AQ57" s="314"/>
      <c r="AR57" s="314"/>
      <c r="AS57" s="314"/>
      <c r="AT57" s="314"/>
    </row>
    <row r="58" spans="1:46" s="286" customFormat="1" ht="41.25" customHeight="1" x14ac:dyDescent="0.2">
      <c r="A58" s="36">
        <v>52</v>
      </c>
      <c r="B58" s="38" t="s">
        <v>536</v>
      </c>
      <c r="C58" s="130" t="s">
        <v>364</v>
      </c>
      <c r="D58" s="154" t="s">
        <v>625</v>
      </c>
      <c r="E58" s="161" t="s">
        <v>262</v>
      </c>
      <c r="F58" s="79" t="s">
        <v>158</v>
      </c>
      <c r="G58" s="79">
        <v>524</v>
      </c>
      <c r="H58" s="79" t="s">
        <v>132</v>
      </c>
      <c r="I58" s="77" t="s">
        <v>78</v>
      </c>
      <c r="J58" s="275"/>
      <c r="K58" s="77">
        <v>1</v>
      </c>
      <c r="L58" s="146">
        <v>99880</v>
      </c>
      <c r="M58" s="310">
        <f>L58-8071.6</f>
        <v>91808.4</v>
      </c>
      <c r="N58" s="144"/>
      <c r="O58" s="276">
        <v>100000</v>
      </c>
      <c r="P58" s="276">
        <v>100000</v>
      </c>
      <c r="Q58" s="197"/>
      <c r="R58" s="276">
        <v>100000</v>
      </c>
      <c r="S58" s="145">
        <v>99880</v>
      </c>
      <c r="T58" s="138">
        <f>S58/L58*100</f>
        <v>100</v>
      </c>
      <c r="U58" s="277" t="s">
        <v>356</v>
      </c>
      <c r="V58" s="278"/>
      <c r="W58" s="279"/>
      <c r="X58" s="77"/>
      <c r="Y58" s="280"/>
      <c r="Z58" s="281"/>
      <c r="AA58" s="281"/>
      <c r="AC58" s="281"/>
      <c r="AD58" s="281"/>
      <c r="AE58" s="281"/>
      <c r="AF58" s="281">
        <v>1</v>
      </c>
      <c r="AG58" s="282">
        <v>120</v>
      </c>
      <c r="AH58" s="77" t="s">
        <v>286</v>
      </c>
      <c r="AI58" s="283" t="s">
        <v>559</v>
      </c>
      <c r="AJ58" s="284" t="s">
        <v>560</v>
      </c>
      <c r="AK58" s="284" t="s">
        <v>560</v>
      </c>
      <c r="AL58" s="285"/>
      <c r="AN58" s="315"/>
      <c r="AO58" s="315"/>
      <c r="AP58" s="315"/>
      <c r="AQ58" s="315"/>
      <c r="AR58" s="315"/>
      <c r="AS58" s="315"/>
      <c r="AT58" s="315"/>
    </row>
    <row r="59" spans="1:46" s="35" customFormat="1" ht="48" customHeight="1" x14ac:dyDescent="0.3">
      <c r="A59" s="36">
        <v>53</v>
      </c>
      <c r="B59" s="38" t="s">
        <v>536</v>
      </c>
      <c r="C59" s="129" t="s">
        <v>365</v>
      </c>
      <c r="D59" s="154" t="s">
        <v>626</v>
      </c>
      <c r="E59" s="161" t="s">
        <v>332</v>
      </c>
      <c r="F59" s="79" t="s">
        <v>158</v>
      </c>
      <c r="G59" s="79">
        <v>524</v>
      </c>
      <c r="H59" s="79" t="s">
        <v>132</v>
      </c>
      <c r="I59" s="55" t="s">
        <v>82</v>
      </c>
      <c r="J59" s="77">
        <v>1</v>
      </c>
      <c r="K59" s="275"/>
      <c r="L59" s="113"/>
      <c r="M59" s="152">
        <v>424668.9</v>
      </c>
      <c r="N59" s="137">
        <v>412299.9</v>
      </c>
      <c r="O59" s="136">
        <v>425000</v>
      </c>
      <c r="P59" s="137">
        <f t="shared" si="7"/>
        <v>412299.9</v>
      </c>
      <c r="Q59" s="138">
        <v>6184.5</v>
      </c>
      <c r="R59" s="138">
        <v>418484.4</v>
      </c>
      <c r="S59" s="139"/>
      <c r="T59" s="138">
        <f t="shared" si="5"/>
        <v>0</v>
      </c>
      <c r="U59" s="269"/>
      <c r="V59" s="232"/>
      <c r="W59" s="70"/>
      <c r="Y59" s="101"/>
      <c r="Z59" s="59"/>
      <c r="AA59" s="59"/>
      <c r="AB59" s="59"/>
      <c r="AC59" s="59"/>
      <c r="AD59" s="59">
        <v>1</v>
      </c>
      <c r="AE59" s="61"/>
      <c r="AF59" s="61"/>
      <c r="AG59" s="59">
        <v>2000</v>
      </c>
      <c r="AH59" s="55" t="s">
        <v>286</v>
      </c>
      <c r="AI59" s="121" t="s">
        <v>425</v>
      </c>
      <c r="AJ59" s="256"/>
      <c r="AK59" s="256"/>
      <c r="AL59" s="28"/>
      <c r="AN59" s="314"/>
      <c r="AO59" s="314"/>
      <c r="AP59" s="314"/>
      <c r="AQ59" s="314"/>
      <c r="AR59" s="314"/>
      <c r="AS59" s="314"/>
      <c r="AT59" s="314"/>
    </row>
    <row r="60" spans="1:46" s="35" customFormat="1" ht="47.25" customHeight="1" x14ac:dyDescent="0.3">
      <c r="A60" s="36">
        <v>54</v>
      </c>
      <c r="B60" s="38" t="s">
        <v>536</v>
      </c>
      <c r="C60" s="130" t="s">
        <v>366</v>
      </c>
      <c r="D60" s="154" t="s">
        <v>627</v>
      </c>
      <c r="E60" s="156" t="s">
        <v>344</v>
      </c>
      <c r="F60" s="79" t="s">
        <v>236</v>
      </c>
      <c r="G60" s="79"/>
      <c r="H60" s="79" t="s">
        <v>132</v>
      </c>
      <c r="I60" s="55" t="s">
        <v>82</v>
      </c>
      <c r="J60" s="77">
        <v>1</v>
      </c>
      <c r="K60" s="275"/>
      <c r="L60" s="113"/>
      <c r="M60" s="138">
        <v>144569.48000000001</v>
      </c>
      <c r="N60" s="137">
        <v>140358.72</v>
      </c>
      <c r="O60" s="136">
        <v>150000</v>
      </c>
      <c r="P60" s="137">
        <f t="shared" si="7"/>
        <v>140358.72</v>
      </c>
      <c r="Q60" s="138">
        <v>2105.38</v>
      </c>
      <c r="R60" s="138">
        <v>142464.1</v>
      </c>
      <c r="S60" s="139"/>
      <c r="T60" s="138">
        <f t="shared" si="5"/>
        <v>0</v>
      </c>
      <c r="U60" s="261" t="s">
        <v>429</v>
      </c>
      <c r="V60" s="233">
        <f>100/3.28</f>
        <v>30.487804878048781</v>
      </c>
      <c r="X60" s="59"/>
      <c r="Y60" s="61"/>
      <c r="Z60" s="61"/>
      <c r="AA60" s="61"/>
      <c r="AC60" s="59">
        <v>1</v>
      </c>
      <c r="AD60" s="61"/>
      <c r="AE60" s="61"/>
      <c r="AF60" s="61"/>
      <c r="AG60" s="59">
        <v>58</v>
      </c>
      <c r="AH60" s="55" t="s">
        <v>286</v>
      </c>
      <c r="AI60" s="121" t="s">
        <v>425</v>
      </c>
      <c r="AJ60" s="256"/>
      <c r="AK60" s="256"/>
      <c r="AL60" s="28"/>
      <c r="AN60" s="314"/>
      <c r="AO60" s="314"/>
      <c r="AP60" s="314"/>
      <c r="AQ60" s="314"/>
      <c r="AR60" s="314"/>
      <c r="AS60" s="314"/>
      <c r="AT60" s="314"/>
    </row>
    <row r="61" spans="1:46" s="35" customFormat="1" ht="44.25" customHeight="1" x14ac:dyDescent="0.3">
      <c r="A61" s="36">
        <v>55</v>
      </c>
      <c r="B61" s="38" t="s">
        <v>536</v>
      </c>
      <c r="C61" s="129" t="s">
        <v>367</v>
      </c>
      <c r="D61" s="154" t="s">
        <v>628</v>
      </c>
      <c r="E61" s="161" t="s">
        <v>331</v>
      </c>
      <c r="F61" s="79" t="s">
        <v>221</v>
      </c>
      <c r="G61" s="79" t="s">
        <v>222</v>
      </c>
      <c r="H61" s="79" t="s">
        <v>132</v>
      </c>
      <c r="I61" s="55" t="s">
        <v>82</v>
      </c>
      <c r="J61" s="77">
        <v>1</v>
      </c>
      <c r="K61" s="275"/>
      <c r="L61" s="113"/>
      <c r="M61" s="136">
        <v>400000</v>
      </c>
      <c r="N61" s="137">
        <v>388340.56</v>
      </c>
      <c r="O61" s="136">
        <v>400000</v>
      </c>
      <c r="P61" s="137">
        <f t="shared" si="7"/>
        <v>388340.56000000006</v>
      </c>
      <c r="Q61" s="138">
        <v>5829.72</v>
      </c>
      <c r="R61" s="152">
        <v>394170.28</v>
      </c>
      <c r="S61" s="139"/>
      <c r="T61" s="138">
        <f t="shared" si="5"/>
        <v>0</v>
      </c>
      <c r="U61" s="269"/>
      <c r="V61" s="232"/>
      <c r="W61" s="59"/>
      <c r="X61" s="59"/>
      <c r="Y61" s="59"/>
      <c r="Z61" s="61"/>
      <c r="AA61" s="61"/>
      <c r="AB61" s="59"/>
      <c r="AC61" s="61"/>
      <c r="AD61" s="61"/>
      <c r="AE61" s="61"/>
      <c r="AF61" s="59">
        <v>1</v>
      </c>
      <c r="AG61" s="59">
        <v>664</v>
      </c>
      <c r="AH61" s="55" t="s">
        <v>290</v>
      </c>
      <c r="AI61" s="121" t="s">
        <v>460</v>
      </c>
      <c r="AJ61" s="256"/>
      <c r="AK61" s="256"/>
      <c r="AL61" s="28"/>
      <c r="AN61" s="314"/>
      <c r="AO61" s="314"/>
      <c r="AP61" s="314"/>
      <c r="AQ61" s="314"/>
      <c r="AR61" s="314"/>
      <c r="AS61" s="314"/>
      <c r="AT61" s="314"/>
    </row>
    <row r="62" spans="1:46" s="35" customFormat="1" ht="61.5" customHeight="1" x14ac:dyDescent="0.3">
      <c r="A62" s="36">
        <v>56</v>
      </c>
      <c r="B62" s="38" t="s">
        <v>536</v>
      </c>
      <c r="C62" s="129" t="s">
        <v>393</v>
      </c>
      <c r="D62" s="154" t="s">
        <v>629</v>
      </c>
      <c r="E62" s="160" t="s">
        <v>264</v>
      </c>
      <c r="F62" s="79" t="s">
        <v>193</v>
      </c>
      <c r="G62" s="79">
        <v>496</v>
      </c>
      <c r="H62" s="79" t="s">
        <v>132</v>
      </c>
      <c r="I62" s="55" t="s">
        <v>77</v>
      </c>
      <c r="J62" s="77">
        <v>1</v>
      </c>
      <c r="K62" s="275"/>
      <c r="L62" s="113"/>
      <c r="M62" s="138">
        <v>399084.01</v>
      </c>
      <c r="N62" s="137">
        <v>387460.21</v>
      </c>
      <c r="O62" s="136">
        <v>400000</v>
      </c>
      <c r="P62" s="137">
        <f t="shared" si="7"/>
        <v>387460.20999999996</v>
      </c>
      <c r="Q62" s="138">
        <v>5811.9</v>
      </c>
      <c r="R62" s="138">
        <v>393272.11</v>
      </c>
      <c r="S62" s="145">
        <v>387460.21</v>
      </c>
      <c r="T62" s="138">
        <f t="shared" si="5"/>
        <v>97.087380173412612</v>
      </c>
      <c r="U62" s="261" t="s">
        <v>429</v>
      </c>
      <c r="V62" s="233">
        <f>45/3.28</f>
        <v>13.719512195121952</v>
      </c>
      <c r="W62" s="59"/>
      <c r="X62" s="59"/>
      <c r="Y62" s="59"/>
      <c r="Z62" s="59"/>
      <c r="AA62" s="59"/>
      <c r="AB62" s="59"/>
      <c r="AC62" s="122"/>
      <c r="AD62" s="59"/>
      <c r="AE62" s="59"/>
      <c r="AF62" s="59">
        <v>1</v>
      </c>
      <c r="AG62" s="59">
        <v>1050</v>
      </c>
      <c r="AH62" s="55" t="s">
        <v>286</v>
      </c>
      <c r="AI62" s="121" t="s">
        <v>428</v>
      </c>
      <c r="AJ62" s="256" t="s">
        <v>553</v>
      </c>
      <c r="AK62" s="256" t="s">
        <v>547</v>
      </c>
      <c r="AL62" s="28"/>
      <c r="AN62" s="314"/>
      <c r="AO62" s="314"/>
      <c r="AP62" s="314"/>
      <c r="AQ62" s="314"/>
      <c r="AR62" s="314"/>
      <c r="AS62" s="314"/>
      <c r="AT62" s="314"/>
    </row>
    <row r="63" spans="1:46" s="35" customFormat="1" ht="36.75" customHeight="1" x14ac:dyDescent="0.3">
      <c r="A63" s="36">
        <v>57</v>
      </c>
      <c r="B63" s="38" t="s">
        <v>536</v>
      </c>
      <c r="C63" s="129" t="s">
        <v>394</v>
      </c>
      <c r="D63" s="154" t="s">
        <v>630</v>
      </c>
      <c r="E63" s="160" t="s">
        <v>346</v>
      </c>
      <c r="F63" s="79" t="s">
        <v>193</v>
      </c>
      <c r="G63" s="79">
        <v>496</v>
      </c>
      <c r="H63" s="79" t="s">
        <v>132</v>
      </c>
      <c r="I63" s="55" t="s">
        <v>82</v>
      </c>
      <c r="J63" s="77">
        <v>1</v>
      </c>
      <c r="K63" s="275"/>
      <c r="L63" s="113"/>
      <c r="M63" s="138">
        <v>249916.32</v>
      </c>
      <c r="N63" s="137">
        <v>242637.2</v>
      </c>
      <c r="O63" s="136">
        <v>250000</v>
      </c>
      <c r="P63" s="137">
        <f t="shared" si="7"/>
        <v>242637.2</v>
      </c>
      <c r="Q63" s="138">
        <v>3639.56</v>
      </c>
      <c r="R63" s="138">
        <v>246276.76</v>
      </c>
      <c r="S63" s="139"/>
      <c r="T63" s="138">
        <f t="shared" si="5"/>
        <v>0</v>
      </c>
      <c r="U63" s="261"/>
      <c r="V63" s="233"/>
      <c r="W63" s="59"/>
      <c r="X63" s="59"/>
      <c r="Y63" s="59"/>
      <c r="Z63" s="59"/>
      <c r="AA63" s="59"/>
      <c r="AB63" s="59"/>
      <c r="AD63" s="59">
        <v>1</v>
      </c>
      <c r="AE63" s="59"/>
      <c r="AF63" s="59"/>
      <c r="AG63" s="59">
        <v>950</v>
      </c>
      <c r="AH63" s="55" t="s">
        <v>286</v>
      </c>
      <c r="AI63" s="121" t="s">
        <v>428</v>
      </c>
      <c r="AJ63" s="256"/>
      <c r="AK63" s="256"/>
      <c r="AL63" s="28"/>
      <c r="AN63" s="314"/>
      <c r="AO63" s="314"/>
      <c r="AP63" s="314"/>
      <c r="AQ63" s="314"/>
      <c r="AR63" s="314"/>
      <c r="AS63" s="314"/>
      <c r="AT63" s="314"/>
    </row>
    <row r="64" spans="1:46" s="35" customFormat="1" ht="31.5" customHeight="1" x14ac:dyDescent="0.3">
      <c r="A64" s="36">
        <v>58</v>
      </c>
      <c r="B64" s="38" t="s">
        <v>536</v>
      </c>
      <c r="C64" s="129" t="s">
        <v>391</v>
      </c>
      <c r="D64" s="154" t="s">
        <v>631</v>
      </c>
      <c r="E64" s="160" t="s">
        <v>265</v>
      </c>
      <c r="F64" s="104" t="s">
        <v>347</v>
      </c>
      <c r="G64" s="104" t="s">
        <v>201</v>
      </c>
      <c r="H64" s="79" t="s">
        <v>132</v>
      </c>
      <c r="I64" s="55" t="s">
        <v>82</v>
      </c>
      <c r="J64" s="77">
        <v>1</v>
      </c>
      <c r="K64" s="275"/>
      <c r="L64" s="113"/>
      <c r="M64" s="136">
        <v>250000</v>
      </c>
      <c r="N64" s="137">
        <v>242500</v>
      </c>
      <c r="O64" s="136">
        <v>250000</v>
      </c>
      <c r="P64" s="137">
        <f t="shared" si="7"/>
        <v>242500</v>
      </c>
      <c r="Q64" s="138">
        <v>3750</v>
      </c>
      <c r="R64" s="138">
        <v>246250</v>
      </c>
      <c r="S64" s="139"/>
      <c r="T64" s="138">
        <f t="shared" si="5"/>
        <v>0</v>
      </c>
      <c r="U64" s="269"/>
      <c r="V64" s="232"/>
      <c r="W64" s="59"/>
      <c r="X64" s="59"/>
      <c r="Y64" s="59"/>
      <c r="Z64" s="59"/>
      <c r="AA64" s="59"/>
      <c r="AB64" s="59"/>
      <c r="AC64" s="59">
        <v>1</v>
      </c>
      <c r="AD64" s="59"/>
      <c r="AE64" s="59"/>
      <c r="AF64" s="59"/>
      <c r="AG64" s="59">
        <v>50</v>
      </c>
      <c r="AH64" s="55" t="s">
        <v>296</v>
      </c>
      <c r="AI64" s="121" t="s">
        <v>544</v>
      </c>
      <c r="AJ64" s="256"/>
      <c r="AK64" s="256"/>
      <c r="AL64" s="28"/>
      <c r="AN64" s="314"/>
      <c r="AO64" s="314"/>
      <c r="AP64" s="314"/>
      <c r="AQ64" s="314"/>
      <c r="AR64" s="314"/>
      <c r="AS64" s="314"/>
      <c r="AT64" s="314"/>
    </row>
    <row r="65" spans="1:46" s="35" customFormat="1" ht="48" customHeight="1" x14ac:dyDescent="0.3">
      <c r="A65" s="36">
        <v>59</v>
      </c>
      <c r="B65" s="38" t="s">
        <v>536</v>
      </c>
      <c r="C65" s="129" t="s">
        <v>392</v>
      </c>
      <c r="D65" s="154" t="s">
        <v>632</v>
      </c>
      <c r="E65" s="160" t="s">
        <v>266</v>
      </c>
      <c r="F65" s="111" t="s">
        <v>247</v>
      </c>
      <c r="G65" s="103" t="s">
        <v>131</v>
      </c>
      <c r="H65" s="79" t="s">
        <v>132</v>
      </c>
      <c r="I65" s="55" t="s">
        <v>82</v>
      </c>
      <c r="J65" s="77">
        <v>1</v>
      </c>
      <c r="K65" s="275"/>
      <c r="L65" s="113"/>
      <c r="M65" s="138">
        <v>249807.65</v>
      </c>
      <c r="N65" s="137">
        <v>242531.69</v>
      </c>
      <c r="O65" s="136">
        <v>250000</v>
      </c>
      <c r="P65" s="137">
        <f t="shared" si="7"/>
        <v>242531.69</v>
      </c>
      <c r="Q65" s="138">
        <v>3637.98</v>
      </c>
      <c r="R65" s="138">
        <v>246169.67</v>
      </c>
      <c r="S65" s="139"/>
      <c r="T65" s="138">
        <f t="shared" si="5"/>
        <v>0</v>
      </c>
      <c r="U65" s="269"/>
      <c r="V65" s="232"/>
      <c r="W65" s="59"/>
      <c r="X65" s="59"/>
      <c r="Y65" s="59"/>
      <c r="Z65" s="59"/>
      <c r="AA65" s="59"/>
      <c r="AB65" s="59"/>
      <c r="AC65" s="122"/>
      <c r="AD65" s="122"/>
      <c r="AE65" s="59">
        <v>1</v>
      </c>
      <c r="AF65" s="59"/>
      <c r="AG65" s="59">
        <v>200</v>
      </c>
      <c r="AH65" s="55" t="s">
        <v>286</v>
      </c>
      <c r="AI65" s="121" t="s">
        <v>302</v>
      </c>
      <c r="AJ65" s="256"/>
      <c r="AK65" s="256"/>
      <c r="AL65" s="28"/>
      <c r="AN65" s="314"/>
      <c r="AO65" s="314"/>
      <c r="AP65" s="314"/>
      <c r="AQ65" s="314"/>
      <c r="AR65" s="314"/>
      <c r="AS65" s="314"/>
      <c r="AT65" s="314"/>
    </row>
    <row r="66" spans="1:46" s="35" customFormat="1" ht="49.5" customHeight="1" x14ac:dyDescent="0.3">
      <c r="A66" s="36">
        <v>60</v>
      </c>
      <c r="B66" s="38" t="s">
        <v>536</v>
      </c>
      <c r="C66" s="129" t="s">
        <v>350</v>
      </c>
      <c r="D66" s="154" t="s">
        <v>633</v>
      </c>
      <c r="E66" s="165" t="s">
        <v>498</v>
      </c>
      <c r="F66" s="111" t="s">
        <v>209</v>
      </c>
      <c r="G66" s="103" t="s">
        <v>210</v>
      </c>
      <c r="H66" s="79" t="s">
        <v>132</v>
      </c>
      <c r="I66" s="55" t="s">
        <v>78</v>
      </c>
      <c r="J66" s="275"/>
      <c r="K66" s="77">
        <v>1</v>
      </c>
      <c r="L66" s="138">
        <v>74658.600000000006</v>
      </c>
      <c r="M66" s="153">
        <f>74658.6-(95.52*76)</f>
        <v>67399.08</v>
      </c>
      <c r="N66" s="144"/>
      <c r="O66" s="136">
        <v>75000</v>
      </c>
      <c r="P66" s="137">
        <f t="shared" si="7"/>
        <v>75000</v>
      </c>
      <c r="Q66" s="113"/>
      <c r="R66" s="136">
        <v>75000</v>
      </c>
      <c r="S66" s="145">
        <v>74658.600000000006</v>
      </c>
      <c r="T66" s="138">
        <f>S66/L66*100</f>
        <v>100</v>
      </c>
      <c r="U66" s="270" t="s">
        <v>357</v>
      </c>
      <c r="V66" s="232"/>
      <c r="W66" s="70"/>
      <c r="X66" s="59"/>
      <c r="Y66" s="61"/>
      <c r="Z66" s="61"/>
      <c r="AA66" s="61"/>
      <c r="AC66" s="61"/>
      <c r="AD66" s="61"/>
      <c r="AE66" s="61"/>
      <c r="AF66" s="59">
        <v>1</v>
      </c>
      <c r="AG66" s="59">
        <v>153</v>
      </c>
      <c r="AH66" s="55" t="s">
        <v>286</v>
      </c>
      <c r="AI66" s="121" t="s">
        <v>449</v>
      </c>
      <c r="AJ66" s="256" t="s">
        <v>554</v>
      </c>
      <c r="AK66" s="256" t="s">
        <v>555</v>
      </c>
      <c r="AL66" s="28"/>
      <c r="AN66" s="314"/>
      <c r="AO66" s="314"/>
      <c r="AP66" s="314"/>
      <c r="AQ66" s="314"/>
      <c r="AR66" s="314"/>
      <c r="AS66" s="314"/>
      <c r="AT66" s="314"/>
    </row>
    <row r="67" spans="1:46" s="35" customFormat="1" ht="47.25" customHeight="1" x14ac:dyDescent="0.3">
      <c r="A67" s="36">
        <v>61</v>
      </c>
      <c r="B67" s="38" t="s">
        <v>536</v>
      </c>
      <c r="C67" s="129" t="s">
        <v>349</v>
      </c>
      <c r="D67" s="154" t="s">
        <v>634</v>
      </c>
      <c r="E67" s="160" t="s">
        <v>267</v>
      </c>
      <c r="F67" s="79" t="s">
        <v>158</v>
      </c>
      <c r="G67" s="79">
        <v>524</v>
      </c>
      <c r="H67" s="79" t="s">
        <v>132</v>
      </c>
      <c r="I67" s="55" t="s">
        <v>78</v>
      </c>
      <c r="J67" s="275"/>
      <c r="K67" s="77">
        <v>1</v>
      </c>
      <c r="L67" s="138">
        <v>149605.45000000001</v>
      </c>
      <c r="M67" s="138">
        <f>149605.45-(95.52*47)</f>
        <v>145116.01</v>
      </c>
      <c r="N67" s="144"/>
      <c r="O67" s="136">
        <v>150000</v>
      </c>
      <c r="P67" s="137">
        <f t="shared" si="7"/>
        <v>150000</v>
      </c>
      <c r="Q67" s="113"/>
      <c r="R67" s="136">
        <v>150000</v>
      </c>
      <c r="S67" s="145">
        <v>149605.45000000001</v>
      </c>
      <c r="T67" s="138">
        <f>S67/L67*100</f>
        <v>100</v>
      </c>
      <c r="U67" s="262" t="s">
        <v>456</v>
      </c>
      <c r="V67" s="232"/>
      <c r="W67" s="70"/>
      <c r="X67" s="59"/>
      <c r="Y67" s="59"/>
      <c r="Z67" s="59"/>
      <c r="AA67" s="61"/>
      <c r="AB67" s="61"/>
      <c r="AC67" s="59"/>
      <c r="AD67" s="59"/>
      <c r="AF67" s="59">
        <v>1</v>
      </c>
      <c r="AG67" s="59">
        <v>150</v>
      </c>
      <c r="AH67" s="55" t="s">
        <v>286</v>
      </c>
      <c r="AI67" s="238" t="s">
        <v>455</v>
      </c>
      <c r="AJ67" s="256" t="s">
        <v>516</v>
      </c>
      <c r="AK67" s="256" t="s">
        <v>550</v>
      </c>
      <c r="AL67" s="28"/>
      <c r="AN67" s="314"/>
      <c r="AO67" s="314"/>
      <c r="AP67" s="314"/>
      <c r="AQ67" s="314"/>
      <c r="AR67" s="314"/>
      <c r="AS67" s="314"/>
      <c r="AT67" s="314"/>
    </row>
    <row r="68" spans="1:46" s="35" customFormat="1" ht="47.25" customHeight="1" x14ac:dyDescent="0.3">
      <c r="A68" s="36">
        <v>62</v>
      </c>
      <c r="B68" s="38" t="s">
        <v>536</v>
      </c>
      <c r="C68" s="129" t="s">
        <v>348</v>
      </c>
      <c r="D68" s="154" t="s">
        <v>635</v>
      </c>
      <c r="E68" s="160" t="s">
        <v>268</v>
      </c>
      <c r="F68" s="110"/>
      <c r="G68" s="110"/>
      <c r="H68" s="79" t="s">
        <v>132</v>
      </c>
      <c r="I68" s="55" t="s">
        <v>123</v>
      </c>
      <c r="J68" s="297"/>
      <c r="K68" s="77">
        <v>1</v>
      </c>
      <c r="L68" s="113"/>
      <c r="M68" s="138">
        <v>100000</v>
      </c>
      <c r="N68" s="144"/>
      <c r="O68" s="136">
        <v>100000</v>
      </c>
      <c r="P68" s="137">
        <f t="shared" si="7"/>
        <v>100000</v>
      </c>
      <c r="Q68" s="113"/>
      <c r="R68" s="136">
        <v>100000</v>
      </c>
      <c r="S68" s="136">
        <v>100000</v>
      </c>
      <c r="T68" s="138">
        <f t="shared" si="5"/>
        <v>100</v>
      </c>
      <c r="U68" s="269"/>
      <c r="V68" s="232"/>
      <c r="W68" s="70"/>
      <c r="X68" s="59"/>
      <c r="Y68" s="59"/>
      <c r="Z68" s="61"/>
      <c r="AB68" s="59"/>
      <c r="AC68" s="59"/>
      <c r="AD68" s="59"/>
      <c r="AE68" s="61"/>
      <c r="AF68" s="59">
        <v>1</v>
      </c>
      <c r="AG68" s="59"/>
      <c r="AH68" s="59" t="s">
        <v>286</v>
      </c>
      <c r="AI68" s="224"/>
      <c r="AJ68" s="256" t="s">
        <v>555</v>
      </c>
      <c r="AK68" s="256" t="s">
        <v>561</v>
      </c>
      <c r="AL68" s="28"/>
      <c r="AN68" s="314"/>
      <c r="AO68" s="314"/>
      <c r="AP68" s="314"/>
      <c r="AQ68" s="314"/>
      <c r="AR68" s="314"/>
      <c r="AS68" s="314"/>
      <c r="AT68" s="314"/>
    </row>
    <row r="69" spans="1:46" ht="51" customHeight="1" x14ac:dyDescent="0.3">
      <c r="A69" s="36">
        <v>63</v>
      </c>
      <c r="B69" s="38" t="s">
        <v>536</v>
      </c>
      <c r="C69" s="129" t="s">
        <v>390</v>
      </c>
      <c r="D69" s="154" t="s">
        <v>636</v>
      </c>
      <c r="E69" s="160" t="s">
        <v>269</v>
      </c>
      <c r="F69" s="110"/>
      <c r="G69" s="110"/>
      <c r="H69" s="79" t="s">
        <v>132</v>
      </c>
      <c r="I69" s="55" t="s">
        <v>78</v>
      </c>
      <c r="J69" s="275"/>
      <c r="K69" s="77">
        <v>1</v>
      </c>
      <c r="L69" s="113"/>
      <c r="M69" s="113"/>
      <c r="N69" s="197"/>
      <c r="O69" s="136">
        <v>250000</v>
      </c>
      <c r="P69" s="137">
        <f t="shared" si="7"/>
        <v>250000</v>
      </c>
      <c r="Q69" s="113"/>
      <c r="R69" s="136">
        <v>250000</v>
      </c>
      <c r="S69" s="139"/>
      <c r="T69" s="138"/>
      <c r="U69" s="269"/>
      <c r="V69" s="232"/>
      <c r="W69" s="61"/>
      <c r="X69" s="59"/>
      <c r="Y69" s="59"/>
      <c r="Z69" s="61"/>
      <c r="AA69" s="61"/>
      <c r="AB69" s="59">
        <v>1</v>
      </c>
      <c r="AC69" s="61"/>
      <c r="AD69" s="61"/>
      <c r="AE69" s="61"/>
      <c r="AF69" s="61"/>
      <c r="AG69" s="59"/>
      <c r="AH69" s="59" t="s">
        <v>286</v>
      </c>
      <c r="AI69" s="224"/>
      <c r="AJ69" s="256"/>
      <c r="AK69" s="256"/>
      <c r="AL69" s="28"/>
    </row>
    <row r="70" spans="1:46" ht="49.5" customHeight="1" x14ac:dyDescent="0.3">
      <c r="A70" s="36">
        <v>64</v>
      </c>
      <c r="B70" s="38" t="s">
        <v>536</v>
      </c>
      <c r="C70" s="129" t="s">
        <v>387</v>
      </c>
      <c r="D70" s="154" t="s">
        <v>637</v>
      </c>
      <c r="E70" s="165" t="s">
        <v>270</v>
      </c>
      <c r="F70" s="109" t="s">
        <v>271</v>
      </c>
      <c r="G70" s="79" t="s">
        <v>272</v>
      </c>
      <c r="H70" s="79" t="s">
        <v>132</v>
      </c>
      <c r="I70" s="55" t="s">
        <v>82</v>
      </c>
      <c r="J70" s="77">
        <v>1</v>
      </c>
      <c r="K70" s="275"/>
      <c r="L70" s="113"/>
      <c r="M70" s="138">
        <v>199072.45</v>
      </c>
      <c r="N70" s="146">
        <v>193274.23</v>
      </c>
      <c r="O70" s="136">
        <v>200000</v>
      </c>
      <c r="P70" s="137">
        <f t="shared" si="7"/>
        <v>193274.23</v>
      </c>
      <c r="Q70" s="138">
        <v>2899.11</v>
      </c>
      <c r="R70" s="138">
        <v>196173.34</v>
      </c>
      <c r="S70" s="145">
        <v>193274.23</v>
      </c>
      <c r="T70" s="138">
        <f t="shared" si="5"/>
        <v>97.087382005897851</v>
      </c>
      <c r="U70" s="269"/>
      <c r="V70" s="232"/>
      <c r="W70" s="59"/>
      <c r="X70" s="59"/>
      <c r="Z70" s="61"/>
      <c r="AA70" s="61"/>
      <c r="AB70" s="59"/>
      <c r="AD70" s="59"/>
      <c r="AE70" s="61"/>
      <c r="AF70" s="59">
        <v>1</v>
      </c>
      <c r="AG70" s="59">
        <v>150</v>
      </c>
      <c r="AH70" s="59" t="s">
        <v>286</v>
      </c>
      <c r="AI70" s="242" t="s">
        <v>461</v>
      </c>
      <c r="AJ70" s="256" t="s">
        <v>493</v>
      </c>
      <c r="AK70" s="256" t="s">
        <v>562</v>
      </c>
      <c r="AL70" s="28"/>
    </row>
    <row r="71" spans="1:46" ht="47.25" customHeight="1" x14ac:dyDescent="0.3">
      <c r="A71" s="36">
        <v>65</v>
      </c>
      <c r="B71" s="38" t="s">
        <v>536</v>
      </c>
      <c r="C71" s="129" t="s">
        <v>388</v>
      </c>
      <c r="D71" s="154" t="s">
        <v>638</v>
      </c>
      <c r="E71" s="160" t="s">
        <v>273</v>
      </c>
      <c r="F71" s="111" t="s">
        <v>209</v>
      </c>
      <c r="G71" s="103" t="s">
        <v>210</v>
      </c>
      <c r="H71" s="79" t="s">
        <v>132</v>
      </c>
      <c r="I71" s="55" t="s">
        <v>78</v>
      </c>
      <c r="J71" s="275"/>
      <c r="K71" s="77">
        <v>1</v>
      </c>
      <c r="L71" s="113"/>
      <c r="M71" s="113"/>
      <c r="N71" s="197"/>
      <c r="O71" s="136">
        <v>150000</v>
      </c>
      <c r="P71" s="137">
        <f>R71-Q71</f>
        <v>150000</v>
      </c>
      <c r="Q71" s="113"/>
      <c r="R71" s="136">
        <v>150000</v>
      </c>
      <c r="S71" s="139"/>
      <c r="T71" s="138"/>
      <c r="U71" s="269"/>
      <c r="V71" s="232"/>
      <c r="W71" s="117"/>
      <c r="X71" s="59"/>
      <c r="Y71" s="59"/>
      <c r="Z71" s="61"/>
      <c r="AA71" s="61"/>
      <c r="AB71" s="59">
        <v>1</v>
      </c>
      <c r="AC71" s="61"/>
      <c r="AD71" s="61"/>
      <c r="AE71" s="61"/>
      <c r="AF71" s="61"/>
      <c r="AG71" s="59">
        <v>210</v>
      </c>
      <c r="AH71" s="59" t="s">
        <v>286</v>
      </c>
      <c r="AI71" s="224"/>
      <c r="AJ71" s="256"/>
      <c r="AK71" s="256"/>
      <c r="AL71" s="28"/>
    </row>
    <row r="72" spans="1:46" ht="41.25" customHeight="1" x14ac:dyDescent="0.3">
      <c r="A72" s="36">
        <v>66</v>
      </c>
      <c r="B72" s="38" t="s">
        <v>536</v>
      </c>
      <c r="C72" s="129" t="s">
        <v>389</v>
      </c>
      <c r="D72" s="154" t="s">
        <v>639</v>
      </c>
      <c r="E72" s="160" t="s">
        <v>274</v>
      </c>
      <c r="F72" s="111" t="s">
        <v>275</v>
      </c>
      <c r="G72" s="103" t="s">
        <v>276</v>
      </c>
      <c r="H72" s="79" t="s">
        <v>132</v>
      </c>
      <c r="I72" s="44" t="s">
        <v>84</v>
      </c>
      <c r="J72" s="77">
        <v>1</v>
      </c>
      <c r="K72" s="275"/>
      <c r="L72" s="113"/>
      <c r="M72" s="138">
        <v>200025.2</v>
      </c>
      <c r="N72" s="197"/>
      <c r="O72" s="136">
        <v>200000</v>
      </c>
      <c r="P72" s="137">
        <f t="shared" si="7"/>
        <v>0</v>
      </c>
      <c r="Q72" s="113"/>
      <c r="R72" s="113"/>
      <c r="S72" s="139"/>
      <c r="T72" s="138">
        <f t="shared" si="5"/>
        <v>0</v>
      </c>
      <c r="U72" s="269"/>
      <c r="V72" s="232"/>
      <c r="W72" s="59"/>
      <c r="X72" s="61"/>
      <c r="Y72" s="61"/>
      <c r="Z72" s="61"/>
      <c r="AA72" s="61"/>
      <c r="AB72" s="59">
        <v>1</v>
      </c>
      <c r="AC72" s="61"/>
      <c r="AD72" s="61"/>
      <c r="AE72" s="61"/>
      <c r="AF72" s="61"/>
      <c r="AG72" s="59">
        <v>1386</v>
      </c>
      <c r="AH72" s="59" t="s">
        <v>290</v>
      </c>
      <c r="AI72" s="224"/>
      <c r="AJ72" s="256"/>
      <c r="AK72" s="256"/>
      <c r="AL72" s="28"/>
    </row>
    <row r="73" spans="1:46" ht="39.75" customHeight="1" x14ac:dyDescent="0.3">
      <c r="A73" s="36">
        <v>67</v>
      </c>
      <c r="B73" s="38" t="s">
        <v>536</v>
      </c>
      <c r="C73" s="129" t="s">
        <v>386</v>
      </c>
      <c r="D73" s="154" t="s">
        <v>640</v>
      </c>
      <c r="E73" s="160" t="s">
        <v>277</v>
      </c>
      <c r="F73" s="111" t="s">
        <v>278</v>
      </c>
      <c r="G73" s="103">
        <v>527</v>
      </c>
      <c r="H73" s="79" t="s">
        <v>132</v>
      </c>
      <c r="I73" s="55" t="s">
        <v>81</v>
      </c>
      <c r="J73" s="275"/>
      <c r="K73" s="77">
        <v>1</v>
      </c>
      <c r="L73" s="113"/>
      <c r="M73" s="113"/>
      <c r="N73" s="197"/>
      <c r="O73" s="136">
        <v>150000</v>
      </c>
      <c r="P73" s="137">
        <f t="shared" si="7"/>
        <v>150000</v>
      </c>
      <c r="Q73" s="113"/>
      <c r="R73" s="136">
        <v>150000</v>
      </c>
      <c r="S73" s="139"/>
      <c r="T73" s="138"/>
      <c r="U73" s="269"/>
      <c r="V73" s="232"/>
      <c r="W73" s="117"/>
      <c r="X73" s="59"/>
      <c r="Y73" s="59"/>
      <c r="Z73" s="61"/>
      <c r="AA73" s="61"/>
      <c r="AB73" s="59">
        <v>1</v>
      </c>
      <c r="AC73" s="61"/>
      <c r="AD73" s="61"/>
      <c r="AE73" s="61"/>
      <c r="AF73" s="61"/>
      <c r="AG73" s="59">
        <v>1750</v>
      </c>
      <c r="AH73" s="59" t="s">
        <v>286</v>
      </c>
      <c r="AI73" s="224"/>
      <c r="AJ73" s="256"/>
      <c r="AK73" s="256"/>
      <c r="AL73" s="28"/>
    </row>
    <row r="74" spans="1:46" ht="60" customHeight="1" x14ac:dyDescent="0.3">
      <c r="A74" s="36">
        <v>68</v>
      </c>
      <c r="B74" s="38" t="s">
        <v>536</v>
      </c>
      <c r="C74" s="129" t="s">
        <v>384</v>
      </c>
      <c r="D74" s="154" t="s">
        <v>641</v>
      </c>
      <c r="E74" s="160" t="s">
        <v>351</v>
      </c>
      <c r="F74" s="111" t="s">
        <v>279</v>
      </c>
      <c r="G74" s="103">
        <v>523</v>
      </c>
      <c r="H74" s="79" t="s">
        <v>132</v>
      </c>
      <c r="I74" s="40" t="s">
        <v>77</v>
      </c>
      <c r="J74" s="77">
        <v>1</v>
      </c>
      <c r="K74" s="275"/>
      <c r="L74" s="113"/>
      <c r="M74" s="138">
        <v>299737.84999999998</v>
      </c>
      <c r="N74" s="146">
        <v>291007.63</v>
      </c>
      <c r="O74" s="136">
        <v>300000</v>
      </c>
      <c r="P74" s="137">
        <f t="shared" si="7"/>
        <v>291007.63</v>
      </c>
      <c r="Q74" s="138">
        <v>4365.1099999999997</v>
      </c>
      <c r="R74" s="138">
        <v>295372.74</v>
      </c>
      <c r="S74" s="139"/>
      <c r="T74" s="138">
        <f t="shared" si="5"/>
        <v>0</v>
      </c>
      <c r="U74" s="261" t="s">
        <v>341</v>
      </c>
      <c r="V74" s="233">
        <f>150/3.28</f>
        <v>45.731707317073173</v>
      </c>
      <c r="W74" s="59"/>
      <c r="X74" s="61"/>
      <c r="Y74" s="59"/>
      <c r="Z74" s="61"/>
      <c r="AA74" s="28"/>
      <c r="AB74" s="59"/>
      <c r="AD74" s="59">
        <v>1</v>
      </c>
      <c r="AE74" s="61"/>
      <c r="AF74" s="61"/>
      <c r="AG74" s="59">
        <v>8</v>
      </c>
      <c r="AH74" s="59" t="s">
        <v>286</v>
      </c>
      <c r="AI74" s="121" t="s">
        <v>430</v>
      </c>
      <c r="AJ74" s="256"/>
      <c r="AK74" s="256"/>
      <c r="AL74" s="28"/>
    </row>
    <row r="75" spans="1:46" ht="50.25" customHeight="1" x14ac:dyDescent="0.3">
      <c r="A75" s="244">
        <v>69</v>
      </c>
      <c r="B75" s="38" t="s">
        <v>536</v>
      </c>
      <c r="C75" s="129" t="s">
        <v>385</v>
      </c>
      <c r="D75" s="154" t="s">
        <v>642</v>
      </c>
      <c r="E75" s="160" t="s">
        <v>280</v>
      </c>
      <c r="F75" s="111" t="s">
        <v>281</v>
      </c>
      <c r="G75" s="103" t="s">
        <v>201</v>
      </c>
      <c r="H75" s="79" t="s">
        <v>132</v>
      </c>
      <c r="I75" s="40" t="s">
        <v>77</v>
      </c>
      <c r="J75" s="77">
        <v>1</v>
      </c>
      <c r="K75" s="275"/>
      <c r="L75" s="113"/>
      <c r="M75" s="138">
        <v>199729.76</v>
      </c>
      <c r="N75" s="146">
        <v>193912.38</v>
      </c>
      <c r="O75" s="136">
        <v>150000</v>
      </c>
      <c r="P75" s="137">
        <f t="shared" si="7"/>
        <v>193912.38</v>
      </c>
      <c r="Q75" s="138">
        <v>2908.69</v>
      </c>
      <c r="R75" s="138">
        <v>196821.07</v>
      </c>
      <c r="S75" s="145">
        <v>146858.94</v>
      </c>
      <c r="T75" s="138">
        <f>S75/M75*100</f>
        <v>73.528822144481623</v>
      </c>
      <c r="U75" s="261" t="s">
        <v>341</v>
      </c>
      <c r="V75" s="233">
        <f>109/3.28</f>
        <v>33.231707317073173</v>
      </c>
      <c r="W75" s="59"/>
      <c r="X75" s="59"/>
      <c r="Y75" s="59"/>
      <c r="Z75" s="61"/>
      <c r="AA75" s="28"/>
      <c r="AB75" s="28"/>
      <c r="AC75" s="61"/>
      <c r="AD75" s="61"/>
      <c r="AE75" s="61"/>
      <c r="AF75" s="59">
        <v>1</v>
      </c>
      <c r="AG75" s="59"/>
      <c r="AH75" s="59" t="s">
        <v>286</v>
      </c>
      <c r="AI75" s="121" t="s">
        <v>426</v>
      </c>
      <c r="AJ75" s="256" t="s">
        <v>563</v>
      </c>
      <c r="AK75" s="256" t="s">
        <v>506</v>
      </c>
      <c r="AL75" s="28"/>
    </row>
    <row r="76" spans="1:46" ht="48.75" customHeight="1" x14ac:dyDescent="0.3">
      <c r="A76" s="36">
        <v>70</v>
      </c>
      <c r="B76" s="38" t="s">
        <v>536</v>
      </c>
      <c r="C76" s="129" t="s">
        <v>379</v>
      </c>
      <c r="D76" s="154" t="s">
        <v>643</v>
      </c>
      <c r="E76" s="160" t="s">
        <v>282</v>
      </c>
      <c r="F76" s="111" t="s">
        <v>239</v>
      </c>
      <c r="G76" s="103" t="s">
        <v>240</v>
      </c>
      <c r="H76" s="79" t="s">
        <v>132</v>
      </c>
      <c r="I76" s="40" t="s">
        <v>77</v>
      </c>
      <c r="J76" s="77">
        <v>1</v>
      </c>
      <c r="K76" s="275"/>
      <c r="L76" s="113"/>
      <c r="M76" s="138">
        <v>199999</v>
      </c>
      <c r="N76" s="146">
        <v>194174.1</v>
      </c>
      <c r="O76" s="136">
        <v>200000</v>
      </c>
      <c r="P76" s="137">
        <f t="shared" si="7"/>
        <v>194174.09999999998</v>
      </c>
      <c r="Q76" s="113">
        <v>2912.95</v>
      </c>
      <c r="R76" s="138">
        <v>197087.05</v>
      </c>
      <c r="S76" s="139"/>
      <c r="T76" s="138">
        <f t="shared" si="5"/>
        <v>0</v>
      </c>
      <c r="U76" s="269"/>
      <c r="V76" s="234"/>
      <c r="W76" s="28"/>
      <c r="X76" s="61"/>
      <c r="Y76" s="59"/>
      <c r="Z76" s="61"/>
      <c r="AA76" s="59"/>
      <c r="AB76" s="61"/>
      <c r="AC76" s="61"/>
      <c r="AD76" s="61"/>
      <c r="AE76" s="61"/>
      <c r="AF76" s="59">
        <v>1</v>
      </c>
      <c r="AG76" s="25">
        <v>60</v>
      </c>
      <c r="AH76" s="59" t="s">
        <v>296</v>
      </c>
      <c r="AI76" s="121" t="s">
        <v>543</v>
      </c>
      <c r="AJ76" s="256"/>
      <c r="AK76" s="256"/>
      <c r="AL76" s="28"/>
    </row>
    <row r="77" spans="1:46" ht="32.25" customHeight="1" x14ac:dyDescent="0.3">
      <c r="A77" s="36">
        <v>71</v>
      </c>
      <c r="B77" s="38" t="s">
        <v>536</v>
      </c>
      <c r="C77" s="129" t="s">
        <v>380</v>
      </c>
      <c r="D77" s="154" t="s">
        <v>644</v>
      </c>
      <c r="E77" s="160" t="s">
        <v>283</v>
      </c>
      <c r="F77" s="111" t="s">
        <v>189</v>
      </c>
      <c r="G77" s="103" t="s">
        <v>190</v>
      </c>
      <c r="H77" s="79" t="s">
        <v>132</v>
      </c>
      <c r="I77" s="40" t="s">
        <v>82</v>
      </c>
      <c r="J77" s="77">
        <v>1</v>
      </c>
      <c r="K77" s="275"/>
      <c r="L77" s="113"/>
      <c r="M77" s="138">
        <v>199796.31</v>
      </c>
      <c r="N77" s="146">
        <v>193977</v>
      </c>
      <c r="O77" s="136">
        <v>200000</v>
      </c>
      <c r="P77" s="137">
        <f t="shared" si="7"/>
        <v>193977</v>
      </c>
      <c r="Q77" s="138">
        <v>2909.66</v>
      </c>
      <c r="R77" s="138">
        <v>196886.66</v>
      </c>
      <c r="S77" s="145">
        <v>191336.78</v>
      </c>
      <c r="T77" s="138">
        <f t="shared" si="5"/>
        <v>95.765922804079821</v>
      </c>
      <c r="U77" s="269"/>
      <c r="V77" s="232"/>
      <c r="W77" s="59"/>
      <c r="X77" s="61"/>
      <c r="Y77" s="59"/>
      <c r="Z77" s="61"/>
      <c r="AA77" s="61"/>
      <c r="AB77" s="59"/>
      <c r="AC77" s="61"/>
      <c r="AD77" s="61"/>
      <c r="AE77" s="61"/>
      <c r="AF77" s="59">
        <v>1</v>
      </c>
      <c r="AG77" s="59">
        <v>1570</v>
      </c>
      <c r="AH77" s="59" t="s">
        <v>286</v>
      </c>
      <c r="AI77" s="166" t="s">
        <v>567</v>
      </c>
      <c r="AJ77" s="256" t="s">
        <v>566</v>
      </c>
      <c r="AK77" s="256" t="s">
        <v>565</v>
      </c>
      <c r="AL77" s="28"/>
    </row>
    <row r="78" spans="1:46" ht="33" customHeight="1" x14ac:dyDescent="0.3">
      <c r="A78" s="36">
        <v>72</v>
      </c>
      <c r="B78" s="38" t="s">
        <v>536</v>
      </c>
      <c r="C78" s="129" t="s">
        <v>381</v>
      </c>
      <c r="D78" s="154" t="s">
        <v>645</v>
      </c>
      <c r="E78" s="165" t="s">
        <v>284</v>
      </c>
      <c r="F78" s="79" t="s">
        <v>150</v>
      </c>
      <c r="G78" s="79" t="s">
        <v>151</v>
      </c>
      <c r="H78" s="79" t="s">
        <v>132</v>
      </c>
      <c r="I78" s="40" t="s">
        <v>82</v>
      </c>
      <c r="J78" s="77">
        <v>1</v>
      </c>
      <c r="K78" s="275"/>
      <c r="L78" s="113"/>
      <c r="M78" s="138">
        <v>199775.92</v>
      </c>
      <c r="N78" s="146">
        <v>193957.2</v>
      </c>
      <c r="O78" s="136">
        <v>200000</v>
      </c>
      <c r="P78" s="137">
        <f t="shared" si="7"/>
        <v>193957.2</v>
      </c>
      <c r="Q78" s="138">
        <v>2909.36</v>
      </c>
      <c r="R78" s="138">
        <v>196866.56</v>
      </c>
      <c r="S78" s="139"/>
      <c r="T78" s="138">
        <f t="shared" si="5"/>
        <v>0</v>
      </c>
      <c r="U78" s="269"/>
      <c r="V78" s="232"/>
      <c r="W78" s="59"/>
      <c r="X78" s="59"/>
      <c r="Y78" s="61"/>
      <c r="Z78" s="61"/>
      <c r="AA78" s="61"/>
      <c r="AB78" s="59"/>
      <c r="AC78" s="61"/>
      <c r="AD78" s="59">
        <v>1</v>
      </c>
      <c r="AE78" s="61"/>
      <c r="AF78" s="61"/>
      <c r="AG78" s="59">
        <v>120</v>
      </c>
      <c r="AH78" s="59" t="s">
        <v>286</v>
      </c>
      <c r="AI78" s="121" t="s">
        <v>432</v>
      </c>
      <c r="AJ78" s="256" t="s">
        <v>493</v>
      </c>
      <c r="AK78" s="256"/>
      <c r="AL78" s="28"/>
    </row>
    <row r="79" spans="1:46" ht="67.5" customHeight="1" x14ac:dyDescent="0.3">
      <c r="A79" s="36">
        <v>73</v>
      </c>
      <c r="B79" s="38" t="s">
        <v>536</v>
      </c>
      <c r="C79" s="67" t="s">
        <v>382</v>
      </c>
      <c r="D79" s="154" t="s">
        <v>646</v>
      </c>
      <c r="E79" s="160" t="s">
        <v>309</v>
      </c>
      <c r="F79" s="110"/>
      <c r="G79" s="110"/>
      <c r="H79" s="79" t="s">
        <v>132</v>
      </c>
      <c r="I79" s="55" t="s">
        <v>78</v>
      </c>
      <c r="J79" s="275"/>
      <c r="K79" s="77">
        <v>1</v>
      </c>
      <c r="L79" s="138">
        <v>99288</v>
      </c>
      <c r="M79" s="138">
        <f>L79-1994.16</f>
        <v>97293.84</v>
      </c>
      <c r="N79" s="197"/>
      <c r="O79" s="136">
        <v>100000</v>
      </c>
      <c r="P79" s="137">
        <f t="shared" si="7"/>
        <v>100000</v>
      </c>
      <c r="Q79" s="113"/>
      <c r="R79" s="136">
        <v>100000</v>
      </c>
      <c r="S79" s="145">
        <v>99288</v>
      </c>
      <c r="T79" s="138">
        <f>S79/L79*100</f>
        <v>100</v>
      </c>
      <c r="U79" s="262" t="s">
        <v>569</v>
      </c>
      <c r="V79" s="232"/>
      <c r="W79" s="59"/>
      <c r="X79" s="28"/>
      <c r="Y79" s="28"/>
      <c r="Z79" s="61"/>
      <c r="AA79" s="59"/>
      <c r="AB79" s="59"/>
      <c r="AC79" s="59"/>
      <c r="AD79" s="59"/>
      <c r="AE79" s="59"/>
      <c r="AF79" s="59">
        <v>1</v>
      </c>
      <c r="AG79" s="59"/>
      <c r="AH79" s="59" t="s">
        <v>286</v>
      </c>
      <c r="AI79" s="335" t="s">
        <v>559</v>
      </c>
      <c r="AJ79" s="256" t="s">
        <v>568</v>
      </c>
      <c r="AK79" s="256" t="s">
        <v>560</v>
      </c>
      <c r="AL79" s="28"/>
    </row>
    <row r="80" spans="1:46" s="35" customFormat="1" ht="54.9" customHeight="1" x14ac:dyDescent="0.2">
      <c r="A80" s="36">
        <v>74</v>
      </c>
      <c r="B80" s="38" t="s">
        <v>536</v>
      </c>
      <c r="C80" s="39" t="s">
        <v>285</v>
      </c>
      <c r="D80" s="154" t="s">
        <v>675</v>
      </c>
      <c r="E80" s="154" t="s">
        <v>298</v>
      </c>
      <c r="F80" s="102" t="s">
        <v>299</v>
      </c>
      <c r="G80" s="105"/>
      <c r="H80" s="79" t="s">
        <v>132</v>
      </c>
      <c r="I80" s="40" t="s">
        <v>84</v>
      </c>
      <c r="J80" s="41">
        <v>1</v>
      </c>
      <c r="K80" s="69"/>
      <c r="L80" s="138"/>
      <c r="M80" s="137">
        <v>300000</v>
      </c>
      <c r="N80" s="137">
        <v>291260.38</v>
      </c>
      <c r="O80" s="137">
        <v>300000</v>
      </c>
      <c r="P80" s="137">
        <f>R80-Q80</f>
        <v>291260.38</v>
      </c>
      <c r="Q80" s="138">
        <v>4369.8100000000004</v>
      </c>
      <c r="R80" s="138">
        <v>295630.19</v>
      </c>
      <c r="S80" s="139"/>
      <c r="T80" s="138">
        <f t="shared" si="5"/>
        <v>0</v>
      </c>
      <c r="U80" s="271"/>
      <c r="V80" s="235"/>
      <c r="X80" s="55"/>
      <c r="Y80" s="55"/>
      <c r="Z80" s="71"/>
      <c r="AA80" s="71"/>
      <c r="AC80" s="71"/>
      <c r="AD80" s="55"/>
      <c r="AE80" s="71"/>
      <c r="AF80" s="55">
        <v>1</v>
      </c>
      <c r="AG80" s="55"/>
      <c r="AH80" s="55" t="s">
        <v>290</v>
      </c>
      <c r="AI80" s="225"/>
      <c r="AJ80" s="253"/>
      <c r="AK80" s="253"/>
      <c r="AL80" s="70"/>
      <c r="AN80" s="314"/>
      <c r="AO80" s="314"/>
      <c r="AP80" s="314"/>
      <c r="AQ80" s="314"/>
      <c r="AR80" s="314"/>
      <c r="AS80" s="314"/>
      <c r="AT80" s="314"/>
    </row>
    <row r="81" spans="1:41" ht="32.25" customHeight="1" x14ac:dyDescent="0.3">
      <c r="A81" s="36">
        <v>75</v>
      </c>
      <c r="B81" s="38" t="s">
        <v>536</v>
      </c>
      <c r="C81" s="67" t="s">
        <v>383</v>
      </c>
      <c r="D81" s="154" t="s">
        <v>647</v>
      </c>
      <c r="E81" s="160" t="s">
        <v>317</v>
      </c>
      <c r="F81" s="109" t="s">
        <v>158</v>
      </c>
      <c r="G81" s="109">
        <v>524</v>
      </c>
      <c r="H81" s="79" t="s">
        <v>132</v>
      </c>
      <c r="I81" s="40" t="s">
        <v>78</v>
      </c>
      <c r="J81" s="77"/>
      <c r="K81" s="77">
        <v>1</v>
      </c>
      <c r="L81" s="138">
        <v>101367.3</v>
      </c>
      <c r="M81" s="138">
        <f>101367.3-(95.52*10+2692.8)</f>
        <v>97719.3</v>
      </c>
      <c r="N81" s="197"/>
      <c r="O81" s="136">
        <v>100000</v>
      </c>
      <c r="P81" s="137">
        <f>R81-Q81</f>
        <v>100000</v>
      </c>
      <c r="Q81" s="113"/>
      <c r="R81" s="136">
        <v>100000</v>
      </c>
      <c r="S81" s="145">
        <v>101367.3</v>
      </c>
      <c r="T81" s="138">
        <f>S81/L81*100</f>
        <v>100</v>
      </c>
      <c r="U81" s="272" t="s">
        <v>445</v>
      </c>
      <c r="V81" s="232"/>
      <c r="W81" s="61"/>
      <c r="X81" s="59"/>
      <c r="Y81" s="133"/>
      <c r="Z81" s="59"/>
      <c r="AA81" s="59"/>
      <c r="AB81" s="59"/>
      <c r="AC81" s="59"/>
      <c r="AE81" s="59"/>
      <c r="AF81" s="59">
        <v>1</v>
      </c>
      <c r="AG81" s="59"/>
      <c r="AH81" s="59" t="s">
        <v>286</v>
      </c>
      <c r="AI81" s="121" t="s">
        <v>446</v>
      </c>
      <c r="AJ81" s="256" t="s">
        <v>556</v>
      </c>
      <c r="AK81" s="256" t="s">
        <v>557</v>
      </c>
      <c r="AL81" s="121" t="s">
        <v>444</v>
      </c>
    </row>
    <row r="82" spans="1:41" ht="41.25" customHeight="1" x14ac:dyDescent="0.3">
      <c r="A82" s="36">
        <v>76</v>
      </c>
      <c r="B82" s="38" t="s">
        <v>536</v>
      </c>
      <c r="C82" s="67" t="s">
        <v>400</v>
      </c>
      <c r="D82" s="154" t="s">
        <v>648</v>
      </c>
      <c r="E82" s="160" t="s">
        <v>409</v>
      </c>
      <c r="F82" s="110"/>
      <c r="G82" s="110"/>
      <c r="H82" s="79" t="s">
        <v>132</v>
      </c>
      <c r="I82" s="55" t="s">
        <v>123</v>
      </c>
      <c r="J82" s="275"/>
      <c r="K82" s="77">
        <v>1</v>
      </c>
      <c r="L82" s="113"/>
      <c r="M82" s="136">
        <v>100000</v>
      </c>
      <c r="N82" s="197"/>
      <c r="O82" s="136">
        <v>100000</v>
      </c>
      <c r="P82" s="137">
        <f t="shared" si="7"/>
        <v>100000</v>
      </c>
      <c r="Q82" s="113"/>
      <c r="R82" s="138">
        <v>100000</v>
      </c>
      <c r="S82" s="138">
        <v>100000</v>
      </c>
      <c r="T82" s="138">
        <f t="shared" si="5"/>
        <v>100</v>
      </c>
      <c r="U82" s="269"/>
      <c r="V82" s="232"/>
      <c r="W82" s="59"/>
      <c r="Y82" s="59"/>
      <c r="Z82" s="61"/>
      <c r="AA82" s="59"/>
      <c r="AB82" s="59"/>
      <c r="AC82" s="61"/>
      <c r="AD82" s="61"/>
      <c r="AE82" s="61"/>
      <c r="AF82" s="59">
        <v>1</v>
      </c>
      <c r="AG82" s="59"/>
      <c r="AH82" s="59" t="s">
        <v>286</v>
      </c>
      <c r="AI82" s="224"/>
      <c r="AJ82" s="256"/>
      <c r="AK82" s="256"/>
      <c r="AL82" s="28"/>
      <c r="AO82" s="312">
        <v>893183.56</v>
      </c>
    </row>
    <row r="83" spans="1:41" ht="44.25" customHeight="1" x14ac:dyDescent="0.3">
      <c r="A83" s="36">
        <v>77</v>
      </c>
      <c r="B83" s="38" t="s">
        <v>536</v>
      </c>
      <c r="C83" s="67" t="s">
        <v>399</v>
      </c>
      <c r="D83" s="154" t="s">
        <v>649</v>
      </c>
      <c r="E83" s="160" t="s">
        <v>310</v>
      </c>
      <c r="F83" s="110"/>
      <c r="G83" s="110"/>
      <c r="H83" s="79" t="s">
        <v>132</v>
      </c>
      <c r="I83" s="55" t="s">
        <v>123</v>
      </c>
      <c r="J83" s="275"/>
      <c r="K83" s="77">
        <v>1</v>
      </c>
      <c r="L83" s="113"/>
      <c r="M83" s="136">
        <v>100000</v>
      </c>
      <c r="N83" s="197"/>
      <c r="O83" s="136">
        <v>100000</v>
      </c>
      <c r="P83" s="137">
        <f t="shared" si="7"/>
        <v>100000</v>
      </c>
      <c r="Q83" s="138"/>
      <c r="R83" s="138">
        <v>100000</v>
      </c>
      <c r="S83" s="139"/>
      <c r="T83" s="138">
        <f t="shared" si="5"/>
        <v>0</v>
      </c>
      <c r="U83" s="269"/>
      <c r="V83" s="232"/>
      <c r="W83" s="61"/>
      <c r="X83" s="59"/>
      <c r="Y83" s="59"/>
      <c r="Z83" s="59"/>
      <c r="AA83" s="59"/>
      <c r="AC83" s="59">
        <v>1</v>
      </c>
      <c r="AD83" s="61"/>
      <c r="AE83" s="61"/>
      <c r="AF83" s="61"/>
      <c r="AG83" s="59"/>
      <c r="AH83" s="59" t="s">
        <v>286</v>
      </c>
      <c r="AI83" s="224"/>
      <c r="AJ83" s="256"/>
      <c r="AK83" s="256"/>
      <c r="AL83" s="28"/>
    </row>
    <row r="84" spans="1:41" ht="35.25" customHeight="1" x14ac:dyDescent="0.3">
      <c r="A84" s="36">
        <v>78</v>
      </c>
      <c r="B84" s="38" t="s">
        <v>536</v>
      </c>
      <c r="C84" s="67" t="s">
        <v>401</v>
      </c>
      <c r="D84" s="154" t="s">
        <v>650</v>
      </c>
      <c r="E84" s="160" t="s">
        <v>343</v>
      </c>
      <c r="F84" s="110"/>
      <c r="G84" s="110"/>
      <c r="H84" s="79" t="s">
        <v>132</v>
      </c>
      <c r="I84" s="55" t="s">
        <v>123</v>
      </c>
      <c r="J84" s="275"/>
      <c r="K84" s="77">
        <v>1</v>
      </c>
      <c r="L84" s="113"/>
      <c r="M84" s="136">
        <v>100000</v>
      </c>
      <c r="N84" s="197"/>
      <c r="O84" s="136">
        <v>100000</v>
      </c>
      <c r="P84" s="137">
        <f t="shared" si="7"/>
        <v>100000</v>
      </c>
      <c r="Q84" s="138"/>
      <c r="R84" s="138">
        <v>100000</v>
      </c>
      <c r="S84" s="138">
        <v>100000</v>
      </c>
      <c r="T84" s="138">
        <f t="shared" si="5"/>
        <v>100</v>
      </c>
      <c r="U84" s="269"/>
      <c r="V84" s="232"/>
      <c r="W84" s="61"/>
      <c r="X84" s="59"/>
      <c r="Y84" s="25"/>
      <c r="Z84" s="59"/>
      <c r="AA84" s="59"/>
      <c r="AB84" s="59"/>
      <c r="AD84" s="59"/>
      <c r="AE84" s="61"/>
      <c r="AF84" s="59">
        <v>1</v>
      </c>
      <c r="AG84" s="59"/>
      <c r="AH84" s="59" t="s">
        <v>286</v>
      </c>
      <c r="AI84" s="224"/>
      <c r="AJ84" s="256"/>
      <c r="AK84" s="256"/>
      <c r="AL84" s="28"/>
    </row>
    <row r="85" spans="1:41" ht="40.5" customHeight="1" x14ac:dyDescent="0.3">
      <c r="A85" s="36">
        <v>79</v>
      </c>
      <c r="B85" s="38" t="s">
        <v>536</v>
      </c>
      <c r="C85" s="67" t="s">
        <v>402</v>
      </c>
      <c r="D85" s="154" t="s">
        <v>651</v>
      </c>
      <c r="E85" s="160" t="s">
        <v>311</v>
      </c>
      <c r="F85" s="110"/>
      <c r="G85" s="110"/>
      <c r="H85" s="79" t="s">
        <v>132</v>
      </c>
      <c r="I85" s="55" t="s">
        <v>123</v>
      </c>
      <c r="J85" s="275"/>
      <c r="K85" s="77">
        <v>1</v>
      </c>
      <c r="L85" s="113"/>
      <c r="M85" s="136">
        <v>100000</v>
      </c>
      <c r="N85" s="197"/>
      <c r="O85" s="136">
        <v>100000</v>
      </c>
      <c r="P85" s="137">
        <f t="shared" si="7"/>
        <v>100000</v>
      </c>
      <c r="Q85" s="138"/>
      <c r="R85" s="138">
        <v>100000</v>
      </c>
      <c r="S85" s="138">
        <v>100000</v>
      </c>
      <c r="T85" s="138">
        <f t="shared" si="5"/>
        <v>100</v>
      </c>
      <c r="U85" s="269"/>
      <c r="V85" s="232"/>
      <c r="W85" s="117"/>
      <c r="X85" s="59"/>
      <c r="Y85" s="25"/>
      <c r="Z85" s="59"/>
      <c r="AA85" s="59"/>
      <c r="AC85" s="61"/>
      <c r="AD85" s="59"/>
      <c r="AE85" s="61"/>
      <c r="AF85" s="59">
        <v>1</v>
      </c>
      <c r="AG85" s="59"/>
      <c r="AH85" s="59" t="s">
        <v>286</v>
      </c>
      <c r="AI85" s="224"/>
      <c r="AJ85" s="256"/>
      <c r="AK85" s="256"/>
      <c r="AL85" s="28"/>
    </row>
    <row r="86" spans="1:41" ht="39" customHeight="1" x14ac:dyDescent="0.3">
      <c r="A86" s="36">
        <v>80</v>
      </c>
      <c r="B86" s="38" t="s">
        <v>536</v>
      </c>
      <c r="C86" s="67" t="s">
        <v>403</v>
      </c>
      <c r="D86" s="154" t="s">
        <v>652</v>
      </c>
      <c r="E86" s="165" t="s">
        <v>312</v>
      </c>
      <c r="F86" s="109" t="s">
        <v>334</v>
      </c>
      <c r="G86" s="109" t="s">
        <v>237</v>
      </c>
      <c r="H86" s="79" t="s">
        <v>132</v>
      </c>
      <c r="I86" s="55" t="s">
        <v>81</v>
      </c>
      <c r="J86" s="77">
        <v>1</v>
      </c>
      <c r="K86" s="77"/>
      <c r="L86" s="113"/>
      <c r="M86" s="138">
        <v>149808.97</v>
      </c>
      <c r="N86" s="146">
        <v>145445.59</v>
      </c>
      <c r="O86" s="136">
        <v>150000</v>
      </c>
      <c r="P86" s="137">
        <f>R86-Q86</f>
        <v>145445.59</v>
      </c>
      <c r="Q86" s="138">
        <v>2181.69</v>
      </c>
      <c r="R86" s="138">
        <v>147627.28</v>
      </c>
      <c r="S86" s="139"/>
      <c r="T86" s="138">
        <f t="shared" si="5"/>
        <v>0</v>
      </c>
      <c r="U86" s="261" t="s">
        <v>341</v>
      </c>
      <c r="V86" s="233">
        <f>31/3.28</f>
        <v>9.4512195121951219</v>
      </c>
      <c r="W86" s="59"/>
      <c r="X86" s="59"/>
      <c r="Y86" s="28"/>
      <c r="Z86" s="61"/>
      <c r="AA86" s="61"/>
      <c r="AB86" s="59"/>
      <c r="AC86" s="61"/>
      <c r="AD86" s="61"/>
      <c r="AE86" s="61"/>
      <c r="AF86" s="59">
        <v>1</v>
      </c>
      <c r="AG86" s="59">
        <v>1000</v>
      </c>
      <c r="AH86" s="59" t="s">
        <v>286</v>
      </c>
      <c r="AI86" s="121" t="s">
        <v>427</v>
      </c>
      <c r="AJ86" s="256"/>
      <c r="AK86" s="256"/>
      <c r="AL86" s="28"/>
    </row>
    <row r="87" spans="1:41" ht="41.25" customHeight="1" x14ac:dyDescent="0.3">
      <c r="A87" s="36">
        <v>81</v>
      </c>
      <c r="B87" s="38" t="s">
        <v>536</v>
      </c>
      <c r="C87" s="67" t="s">
        <v>404</v>
      </c>
      <c r="D87" s="154" t="s">
        <v>653</v>
      </c>
      <c r="E87" s="160" t="s">
        <v>305</v>
      </c>
      <c r="F87" s="109" t="s">
        <v>335</v>
      </c>
      <c r="G87" s="110" t="s">
        <v>336</v>
      </c>
      <c r="H87" s="79" t="s">
        <v>132</v>
      </c>
      <c r="I87" s="55" t="s">
        <v>82</v>
      </c>
      <c r="J87" s="77">
        <v>1</v>
      </c>
      <c r="K87" s="77"/>
      <c r="L87" s="113"/>
      <c r="M87" s="138">
        <v>150000</v>
      </c>
      <c r="N87" s="137">
        <v>145500</v>
      </c>
      <c r="O87" s="136">
        <v>150000</v>
      </c>
      <c r="P87" s="137">
        <f t="shared" si="7"/>
        <v>145500</v>
      </c>
      <c r="Q87" s="138">
        <v>2182.5</v>
      </c>
      <c r="R87" s="140">
        <v>147682.5</v>
      </c>
      <c r="S87" s="139"/>
      <c r="T87" s="138">
        <f t="shared" si="5"/>
        <v>0</v>
      </c>
      <c r="U87" s="269"/>
      <c r="V87" s="232"/>
      <c r="X87" s="61"/>
      <c r="Y87" s="59"/>
      <c r="Z87" s="61"/>
      <c r="AA87" s="61"/>
      <c r="AB87" s="59">
        <v>1</v>
      </c>
      <c r="AC87" s="61"/>
      <c r="AD87" s="61"/>
      <c r="AE87" s="61"/>
      <c r="AF87" s="61"/>
      <c r="AG87" s="59">
        <v>85</v>
      </c>
      <c r="AH87" s="59" t="s">
        <v>296</v>
      </c>
      <c r="AI87" s="238" t="s">
        <v>545</v>
      </c>
      <c r="AJ87" s="256"/>
      <c r="AK87" s="256"/>
      <c r="AL87" s="28"/>
    </row>
    <row r="88" spans="1:41" ht="33.75" customHeight="1" x14ac:dyDescent="0.3">
      <c r="A88" s="36">
        <v>82</v>
      </c>
      <c r="B88" s="38" t="s">
        <v>536</v>
      </c>
      <c r="C88" s="67" t="s">
        <v>405</v>
      </c>
      <c r="D88" s="154" t="s">
        <v>654</v>
      </c>
      <c r="E88" s="160" t="s">
        <v>306</v>
      </c>
      <c r="F88" s="109"/>
      <c r="G88" s="110"/>
      <c r="H88" s="79" t="s">
        <v>132</v>
      </c>
      <c r="I88" s="55" t="s">
        <v>82</v>
      </c>
      <c r="J88" s="77">
        <v>1</v>
      </c>
      <c r="K88" s="77"/>
      <c r="L88" s="113"/>
      <c r="M88" s="138">
        <v>499500</v>
      </c>
      <c r="N88" s="146">
        <v>145500</v>
      </c>
      <c r="O88" s="136">
        <v>150000</v>
      </c>
      <c r="P88" s="137">
        <f t="shared" si="7"/>
        <v>145500</v>
      </c>
      <c r="Q88" s="138">
        <v>2250</v>
      </c>
      <c r="R88" s="138">
        <v>147750</v>
      </c>
      <c r="S88" s="139"/>
      <c r="T88" s="138">
        <f t="shared" si="5"/>
        <v>0</v>
      </c>
      <c r="U88" s="269"/>
      <c r="V88" s="232"/>
      <c r="W88" s="59"/>
      <c r="X88" s="59"/>
      <c r="Y88" s="61"/>
      <c r="Z88" s="61"/>
      <c r="AA88" s="59"/>
      <c r="AB88" s="59">
        <v>1</v>
      </c>
      <c r="AC88" s="61"/>
      <c r="AD88" s="61"/>
      <c r="AE88" s="61"/>
      <c r="AF88" s="61"/>
      <c r="AG88" s="59">
        <v>510</v>
      </c>
      <c r="AH88" s="59" t="s">
        <v>296</v>
      </c>
      <c r="AI88" s="238" t="s">
        <v>546</v>
      </c>
      <c r="AJ88" s="256"/>
      <c r="AK88" s="256"/>
      <c r="AL88" s="28"/>
    </row>
    <row r="89" spans="1:41" ht="48.75" customHeight="1" x14ac:dyDescent="0.3">
      <c r="A89" s="36">
        <v>83</v>
      </c>
      <c r="B89" s="38" t="s">
        <v>536</v>
      </c>
      <c r="C89" s="67" t="s">
        <v>372</v>
      </c>
      <c r="D89" s="154" t="s">
        <v>655</v>
      </c>
      <c r="E89" s="160" t="s">
        <v>313</v>
      </c>
      <c r="F89" s="110" t="s">
        <v>244</v>
      </c>
      <c r="G89" s="110">
        <v>493</v>
      </c>
      <c r="H89" s="79" t="s">
        <v>132</v>
      </c>
      <c r="I89" s="40" t="s">
        <v>77</v>
      </c>
      <c r="J89" s="77">
        <v>1</v>
      </c>
      <c r="K89" s="77"/>
      <c r="L89" s="113"/>
      <c r="M89" s="138">
        <v>149498.39000000001</v>
      </c>
      <c r="N89" s="146">
        <v>145144.07</v>
      </c>
      <c r="O89" s="136">
        <v>150000</v>
      </c>
      <c r="P89" s="137">
        <f t="shared" si="7"/>
        <v>145144.07</v>
      </c>
      <c r="Q89" s="138">
        <v>2177.16</v>
      </c>
      <c r="R89" s="138">
        <v>147321.23000000001</v>
      </c>
      <c r="S89" s="139"/>
      <c r="T89" s="138">
        <f t="shared" si="5"/>
        <v>0</v>
      </c>
      <c r="U89" s="261" t="s">
        <v>341</v>
      </c>
      <c r="V89" s="233">
        <f>81/3.28</f>
        <v>24.695121951219512</v>
      </c>
      <c r="W89" s="59"/>
      <c r="X89" s="61"/>
      <c r="Y89" s="59"/>
      <c r="Z89" s="61"/>
      <c r="AA89" s="61"/>
      <c r="AB89" s="28"/>
      <c r="AC89" s="59">
        <v>1</v>
      </c>
      <c r="AD89" s="61"/>
      <c r="AE89" s="61"/>
      <c r="AF89" s="61"/>
      <c r="AG89" s="59">
        <v>60</v>
      </c>
      <c r="AH89" s="59" t="s">
        <v>286</v>
      </c>
      <c r="AI89" s="121" t="s">
        <v>433</v>
      </c>
      <c r="AJ89" s="256"/>
      <c r="AK89" s="256"/>
      <c r="AL89" s="28"/>
    </row>
    <row r="90" spans="1:41" ht="47.25" customHeight="1" x14ac:dyDescent="0.3">
      <c r="A90" s="36">
        <v>84</v>
      </c>
      <c r="B90" s="38" t="s">
        <v>536</v>
      </c>
      <c r="C90" s="67" t="s">
        <v>373</v>
      </c>
      <c r="D90" s="154" t="s">
        <v>656</v>
      </c>
      <c r="E90" s="160" t="s">
        <v>314</v>
      </c>
      <c r="F90" s="110" t="s">
        <v>146</v>
      </c>
      <c r="G90" s="110" t="s">
        <v>147</v>
      </c>
      <c r="H90" s="79" t="s">
        <v>132</v>
      </c>
      <c r="I90" s="40" t="s">
        <v>77</v>
      </c>
      <c r="J90" s="77">
        <v>1</v>
      </c>
      <c r="K90" s="77"/>
      <c r="L90" s="113"/>
      <c r="M90" s="138">
        <v>149651.65</v>
      </c>
      <c r="N90" s="146">
        <v>145292.87</v>
      </c>
      <c r="O90" s="136">
        <v>150000</v>
      </c>
      <c r="P90" s="137">
        <f t="shared" si="7"/>
        <v>145292.87</v>
      </c>
      <c r="Q90" s="138">
        <v>2179.39</v>
      </c>
      <c r="R90" s="138">
        <v>147472.26</v>
      </c>
      <c r="S90" s="139"/>
      <c r="T90" s="138">
        <f t="shared" si="5"/>
        <v>0</v>
      </c>
      <c r="U90" s="261" t="s">
        <v>341</v>
      </c>
      <c r="V90" s="233">
        <f>68/3.28</f>
        <v>20.731707317073173</v>
      </c>
      <c r="W90" s="59"/>
      <c r="X90" s="61"/>
      <c r="Y90" s="59"/>
      <c r="Z90" s="61"/>
      <c r="AA90" s="61"/>
      <c r="AB90" s="28"/>
      <c r="AC90" s="59">
        <v>1</v>
      </c>
      <c r="AD90" s="61"/>
      <c r="AE90" s="61"/>
      <c r="AF90" s="61"/>
      <c r="AG90" s="59">
        <v>50</v>
      </c>
      <c r="AH90" s="59" t="s">
        <v>286</v>
      </c>
      <c r="AI90" s="121" t="s">
        <v>345</v>
      </c>
      <c r="AJ90" s="256"/>
      <c r="AK90" s="256"/>
      <c r="AL90" s="28"/>
    </row>
    <row r="91" spans="1:41" ht="48" customHeight="1" x14ac:dyDescent="0.3">
      <c r="A91" s="36">
        <v>85</v>
      </c>
      <c r="B91" s="38" t="s">
        <v>536</v>
      </c>
      <c r="C91" s="67" t="s">
        <v>374</v>
      </c>
      <c r="D91" s="154" t="s">
        <v>657</v>
      </c>
      <c r="E91" s="160" t="s">
        <v>307</v>
      </c>
      <c r="F91" s="110" t="s">
        <v>146</v>
      </c>
      <c r="G91" s="110" t="s">
        <v>147</v>
      </c>
      <c r="H91" s="79" t="s">
        <v>132</v>
      </c>
      <c r="I91" s="40" t="s">
        <v>77</v>
      </c>
      <c r="J91" s="77">
        <v>1</v>
      </c>
      <c r="K91" s="77"/>
      <c r="L91" s="113"/>
      <c r="M91" s="138">
        <f>293379.42</f>
        <v>293379.42</v>
      </c>
      <c r="N91" s="146">
        <f>193800.11+92241.54</f>
        <v>286041.64999999997</v>
      </c>
      <c r="O91" s="136">
        <v>300000</v>
      </c>
      <c r="P91" s="137">
        <f t="shared" si="7"/>
        <v>295407.27</v>
      </c>
      <c r="Q91" s="138">
        <v>4365.62</v>
      </c>
      <c r="R91" s="138">
        <v>299772.89</v>
      </c>
      <c r="S91" s="145">
        <f>193800.11+92241.54</f>
        <v>286041.64999999997</v>
      </c>
      <c r="T91" s="138">
        <f t="shared" si="5"/>
        <v>97.498880459985898</v>
      </c>
      <c r="U91" s="261" t="s">
        <v>341</v>
      </c>
      <c r="V91" s="233">
        <f>56/3.28</f>
        <v>17.073170731707318</v>
      </c>
      <c r="W91" s="59"/>
      <c r="X91" s="61"/>
      <c r="Y91" s="59"/>
      <c r="Z91" s="61"/>
      <c r="AA91" s="61"/>
      <c r="AB91" s="28"/>
      <c r="AC91" s="61"/>
      <c r="AD91" s="61"/>
      <c r="AE91" s="61"/>
      <c r="AF91" s="59">
        <v>1</v>
      </c>
      <c r="AG91" s="59">
        <v>62</v>
      </c>
      <c r="AH91" s="59" t="s">
        <v>286</v>
      </c>
      <c r="AI91" s="166" t="s">
        <v>345</v>
      </c>
      <c r="AJ91" s="256" t="s">
        <v>564</v>
      </c>
      <c r="AK91" s="256" t="s">
        <v>562</v>
      </c>
      <c r="AL91" s="28"/>
    </row>
    <row r="92" spans="1:41" ht="45" customHeight="1" x14ac:dyDescent="0.3">
      <c r="A92" s="36">
        <v>86</v>
      </c>
      <c r="B92" s="38" t="s">
        <v>536</v>
      </c>
      <c r="C92" s="67" t="s">
        <v>375</v>
      </c>
      <c r="D92" s="154" t="s">
        <v>658</v>
      </c>
      <c r="E92" s="165" t="s">
        <v>520</v>
      </c>
      <c r="F92" s="110" t="s">
        <v>261</v>
      </c>
      <c r="G92" s="110" t="s">
        <v>337</v>
      </c>
      <c r="H92" s="79" t="s">
        <v>132</v>
      </c>
      <c r="I92" s="55" t="s">
        <v>78</v>
      </c>
      <c r="K92" s="77">
        <v>1</v>
      </c>
      <c r="L92" s="113"/>
      <c r="M92" s="138"/>
      <c r="N92" s="146"/>
      <c r="O92" s="136">
        <v>200000</v>
      </c>
      <c r="P92" s="137">
        <f t="shared" si="7"/>
        <v>200000</v>
      </c>
      <c r="Q92" s="138"/>
      <c r="R92" s="136">
        <v>200000</v>
      </c>
      <c r="S92" s="139"/>
      <c r="T92" s="138"/>
      <c r="U92" s="269"/>
      <c r="V92" s="232"/>
      <c r="X92" s="59"/>
      <c r="Y92" s="59"/>
      <c r="Z92" s="59">
        <v>1</v>
      </c>
      <c r="AA92" s="61"/>
      <c r="AB92" s="59"/>
      <c r="AC92" s="61"/>
      <c r="AD92" s="61"/>
      <c r="AE92" s="61"/>
      <c r="AF92" s="61"/>
      <c r="AG92" s="59"/>
      <c r="AH92" s="59" t="s">
        <v>286</v>
      </c>
      <c r="AI92" s="224"/>
      <c r="AJ92" s="256"/>
      <c r="AK92" s="256"/>
      <c r="AL92" s="28"/>
    </row>
    <row r="93" spans="1:41" ht="33.75" customHeight="1" x14ac:dyDescent="0.3">
      <c r="A93" s="36">
        <v>87</v>
      </c>
      <c r="B93" s="38" t="s">
        <v>536</v>
      </c>
      <c r="C93" s="67" t="s">
        <v>376</v>
      </c>
      <c r="D93" s="154" t="s">
        <v>659</v>
      </c>
      <c r="E93" s="160" t="s">
        <v>308</v>
      </c>
      <c r="F93" s="110" t="s">
        <v>263</v>
      </c>
      <c r="G93" s="110">
        <v>529</v>
      </c>
      <c r="H93" s="79" t="s">
        <v>132</v>
      </c>
      <c r="I93" s="40" t="s">
        <v>77</v>
      </c>
      <c r="J93" s="77">
        <v>1</v>
      </c>
      <c r="K93" s="77"/>
      <c r="L93" s="113"/>
      <c r="M93" s="138">
        <v>199298.25</v>
      </c>
      <c r="N93" s="146">
        <v>193493.45</v>
      </c>
      <c r="O93" s="136">
        <v>200000</v>
      </c>
      <c r="P93" s="137">
        <f t="shared" si="7"/>
        <v>193493.45</v>
      </c>
      <c r="Q93" s="138">
        <v>2902.4</v>
      </c>
      <c r="R93" s="138">
        <v>196395.85</v>
      </c>
      <c r="S93" s="145">
        <v>191545.38</v>
      </c>
      <c r="T93" s="138">
        <f t="shared" si="5"/>
        <v>96.109915666595171</v>
      </c>
      <c r="U93" s="269"/>
      <c r="V93" s="232"/>
      <c r="W93" s="59"/>
      <c r="X93" s="59"/>
      <c r="Y93" s="59"/>
      <c r="Z93" s="59"/>
      <c r="AA93" s="61"/>
      <c r="AB93" s="59"/>
      <c r="AC93" s="61"/>
      <c r="AD93" s="61"/>
      <c r="AE93" s="61"/>
      <c r="AF93" s="59">
        <v>1</v>
      </c>
      <c r="AG93" s="59">
        <v>25</v>
      </c>
      <c r="AH93" s="59" t="s">
        <v>286</v>
      </c>
      <c r="AI93" s="121" t="s">
        <v>345</v>
      </c>
      <c r="AJ93" s="256" t="s">
        <v>493</v>
      </c>
      <c r="AK93" s="256" t="s">
        <v>570</v>
      </c>
      <c r="AL93" s="28"/>
    </row>
    <row r="94" spans="1:41" ht="78.75" customHeight="1" x14ac:dyDescent="0.3">
      <c r="A94" s="36">
        <v>88</v>
      </c>
      <c r="B94" s="38" t="s">
        <v>536</v>
      </c>
      <c r="C94" s="67" t="s">
        <v>377</v>
      </c>
      <c r="D94" s="154" t="s">
        <v>660</v>
      </c>
      <c r="E94" s="165" t="s">
        <v>501</v>
      </c>
      <c r="F94" s="110"/>
      <c r="G94" s="110"/>
      <c r="H94" s="79" t="s">
        <v>132</v>
      </c>
      <c r="I94" s="55" t="s">
        <v>78</v>
      </c>
      <c r="J94" s="275"/>
      <c r="K94" s="77">
        <v>1</v>
      </c>
      <c r="L94" s="113"/>
      <c r="M94" s="113"/>
      <c r="N94" s="197"/>
      <c r="O94" s="136">
        <v>190000</v>
      </c>
      <c r="P94" s="137">
        <f t="shared" si="7"/>
        <v>190000</v>
      </c>
      <c r="Q94" s="138"/>
      <c r="R94" s="138">
        <v>190000</v>
      </c>
      <c r="S94" s="139"/>
      <c r="T94" s="138"/>
      <c r="U94" s="269"/>
      <c r="V94" s="232"/>
      <c r="W94" s="117"/>
      <c r="X94" s="28"/>
      <c r="Y94" s="59"/>
      <c r="Z94" s="61"/>
      <c r="AA94" s="61"/>
      <c r="AB94" s="59">
        <v>1</v>
      </c>
      <c r="AC94" s="61"/>
      <c r="AD94" s="61"/>
      <c r="AE94" s="61"/>
      <c r="AF94" s="61"/>
      <c r="AG94" s="59"/>
      <c r="AH94" s="59" t="s">
        <v>286</v>
      </c>
      <c r="AI94" s="224"/>
      <c r="AJ94" s="256"/>
      <c r="AK94" s="256"/>
      <c r="AL94" s="28"/>
    </row>
    <row r="95" spans="1:41" ht="48.75" customHeight="1" x14ac:dyDescent="0.3">
      <c r="A95" s="36">
        <v>89</v>
      </c>
      <c r="B95" s="38" t="s">
        <v>536</v>
      </c>
      <c r="C95" s="67" t="s">
        <v>378</v>
      </c>
      <c r="D95" s="154" t="s">
        <v>661</v>
      </c>
      <c r="E95" s="160" t="s">
        <v>315</v>
      </c>
      <c r="F95" s="110"/>
      <c r="G95" s="110"/>
      <c r="H95" s="79" t="s">
        <v>132</v>
      </c>
      <c r="I95" s="55" t="s">
        <v>78</v>
      </c>
      <c r="J95" s="275"/>
      <c r="K95" s="77">
        <v>1</v>
      </c>
      <c r="L95" s="113"/>
      <c r="M95" s="113"/>
      <c r="N95" s="197"/>
      <c r="O95" s="136">
        <v>250000</v>
      </c>
      <c r="P95" s="137">
        <v>250000</v>
      </c>
      <c r="Q95" s="138"/>
      <c r="R95" s="138">
        <v>250000</v>
      </c>
      <c r="S95" s="139"/>
      <c r="T95" s="138"/>
      <c r="U95" s="269"/>
      <c r="V95" s="232"/>
      <c r="W95" s="59"/>
      <c r="Y95" s="59"/>
      <c r="Z95" s="61"/>
      <c r="AA95" s="61"/>
      <c r="AB95" s="59">
        <v>1</v>
      </c>
      <c r="AC95" s="61"/>
      <c r="AD95" s="61"/>
      <c r="AE95" s="61"/>
      <c r="AF95" s="61"/>
      <c r="AG95" s="59"/>
      <c r="AH95" s="59" t="s">
        <v>286</v>
      </c>
      <c r="AI95" s="224"/>
      <c r="AJ95" s="256"/>
      <c r="AK95" s="256"/>
      <c r="AL95" s="28"/>
    </row>
    <row r="96" spans="1:41" ht="38.25" customHeight="1" x14ac:dyDescent="0.3">
      <c r="A96" s="36">
        <v>90</v>
      </c>
      <c r="B96" s="38" t="s">
        <v>522</v>
      </c>
      <c r="C96" s="39" t="s">
        <v>327</v>
      </c>
      <c r="D96" s="154" t="s">
        <v>662</v>
      </c>
      <c r="E96" s="160" t="s">
        <v>316</v>
      </c>
      <c r="F96" s="109" t="s">
        <v>185</v>
      </c>
      <c r="G96" s="110"/>
      <c r="H96" s="79" t="s">
        <v>132</v>
      </c>
      <c r="I96" s="40" t="s">
        <v>84</v>
      </c>
      <c r="J96" s="77">
        <v>1</v>
      </c>
      <c r="K96" s="77"/>
      <c r="L96" s="113"/>
      <c r="M96" s="136">
        <v>250000</v>
      </c>
      <c r="N96" s="146">
        <v>242715.04</v>
      </c>
      <c r="O96" s="136">
        <v>250000</v>
      </c>
      <c r="P96" s="137">
        <f>R96-Q96</f>
        <v>242715.04</v>
      </c>
      <c r="Q96" s="138">
        <v>3642.53</v>
      </c>
      <c r="R96" s="138">
        <v>246357.57</v>
      </c>
      <c r="S96" s="145">
        <v>242715.14</v>
      </c>
      <c r="T96" s="138">
        <f t="shared" ref="T96:T106" si="8">S96/M96*100</f>
        <v>97.086056000000013</v>
      </c>
      <c r="U96" s="269"/>
      <c r="V96" s="232"/>
      <c r="X96" s="59"/>
      <c r="Y96" s="59"/>
      <c r="Z96" s="59"/>
      <c r="AA96" s="59"/>
      <c r="AC96" s="59"/>
      <c r="AD96" s="59"/>
      <c r="AE96" s="59"/>
      <c r="AF96" s="59">
        <v>1</v>
      </c>
      <c r="AG96" s="59">
        <v>1200</v>
      </c>
      <c r="AH96" s="59" t="s">
        <v>290</v>
      </c>
      <c r="AI96" s="121" t="s">
        <v>410</v>
      </c>
      <c r="AJ96" s="256" t="s">
        <v>468</v>
      </c>
      <c r="AK96" s="256" t="s">
        <v>550</v>
      </c>
      <c r="AL96" s="28"/>
    </row>
    <row r="97" spans="1:49" s="35" customFormat="1" ht="47.25" customHeight="1" x14ac:dyDescent="0.2">
      <c r="A97" s="36">
        <v>91</v>
      </c>
      <c r="B97" s="38" t="s">
        <v>525</v>
      </c>
      <c r="C97" s="39" t="s">
        <v>333</v>
      </c>
      <c r="D97" s="154" t="s">
        <v>663</v>
      </c>
      <c r="E97" s="257" t="s">
        <v>363</v>
      </c>
      <c r="F97" s="79"/>
      <c r="G97" s="79"/>
      <c r="H97" s="79" t="s">
        <v>132</v>
      </c>
      <c r="I97" s="40" t="s">
        <v>84</v>
      </c>
      <c r="J97" s="41"/>
      <c r="K97" s="41">
        <v>1</v>
      </c>
      <c r="L97" s="113"/>
      <c r="M97" s="137">
        <v>98500</v>
      </c>
      <c r="N97" s="137"/>
      <c r="O97" s="137">
        <v>100000</v>
      </c>
      <c r="P97" s="137">
        <f>R97-Q97</f>
        <v>100000</v>
      </c>
      <c r="Q97" s="137"/>
      <c r="R97" s="137">
        <v>100000</v>
      </c>
      <c r="S97" s="145">
        <v>98500</v>
      </c>
      <c r="T97" s="138">
        <f t="shared" si="8"/>
        <v>100</v>
      </c>
      <c r="U97" s="260"/>
      <c r="V97" s="226"/>
      <c r="W97" s="40"/>
      <c r="X97" s="40"/>
      <c r="Y97" s="40"/>
      <c r="Z97" s="40"/>
      <c r="AA97" s="40"/>
      <c r="AB97" s="40"/>
      <c r="AC97" s="40"/>
      <c r="AD97" s="40"/>
      <c r="AE97" s="40"/>
      <c r="AF97" s="40">
        <v>1</v>
      </c>
      <c r="AG97" s="40">
        <v>1150</v>
      </c>
      <c r="AH97" s="68" t="s">
        <v>397</v>
      </c>
      <c r="AI97" s="219"/>
      <c r="AJ97" s="249"/>
      <c r="AK97" s="249"/>
      <c r="AL97" s="36"/>
      <c r="AN97" s="314"/>
      <c r="AO97" s="314"/>
      <c r="AP97" s="314"/>
      <c r="AQ97" s="314"/>
      <c r="AR97" s="314"/>
      <c r="AS97" s="314"/>
      <c r="AT97" s="314"/>
    </row>
    <row r="98" spans="1:49" s="35" customFormat="1" ht="50.25" customHeight="1" x14ac:dyDescent="0.2">
      <c r="A98" s="36">
        <v>92</v>
      </c>
      <c r="B98" s="38" t="s">
        <v>525</v>
      </c>
      <c r="C98" s="39" t="s">
        <v>362</v>
      </c>
      <c r="D98" s="154" t="s">
        <v>664</v>
      </c>
      <c r="E98" s="257" t="s">
        <v>495</v>
      </c>
      <c r="F98" s="79" t="s">
        <v>371</v>
      </c>
      <c r="G98" s="79"/>
      <c r="H98" s="79" t="s">
        <v>132</v>
      </c>
      <c r="I98" s="40" t="s">
        <v>84</v>
      </c>
      <c r="J98" s="41"/>
      <c r="K98" s="41">
        <v>1</v>
      </c>
      <c r="L98" s="113"/>
      <c r="M98" s="137">
        <v>100000</v>
      </c>
      <c r="N98" s="137"/>
      <c r="O98" s="137">
        <v>100000</v>
      </c>
      <c r="P98" s="137">
        <f>R98-Q98</f>
        <v>100000</v>
      </c>
      <c r="Q98" s="137"/>
      <c r="R98" s="137">
        <v>100000</v>
      </c>
      <c r="S98" s="137">
        <v>100000</v>
      </c>
      <c r="T98" s="138">
        <f t="shared" si="8"/>
        <v>100</v>
      </c>
      <c r="U98" s="263" t="s">
        <v>497</v>
      </c>
      <c r="V98" s="226"/>
      <c r="W98" s="40"/>
      <c r="X98" s="40"/>
      <c r="Y98" s="40"/>
      <c r="Z98" s="40"/>
      <c r="AA98" s="40"/>
      <c r="AB98" s="40"/>
      <c r="AC98" s="40"/>
      <c r="AD98" s="40"/>
      <c r="AE98" s="40"/>
      <c r="AF98" s="40">
        <v>1</v>
      </c>
      <c r="AG98" s="40">
        <v>2500</v>
      </c>
      <c r="AH98" s="68" t="s">
        <v>397</v>
      </c>
      <c r="AI98" s="219"/>
      <c r="AJ98" s="249"/>
      <c r="AK98" s="249"/>
      <c r="AL98" s="36"/>
      <c r="AN98" s="314"/>
      <c r="AO98" s="314"/>
      <c r="AP98" s="314"/>
      <c r="AQ98" s="314"/>
      <c r="AR98" s="314"/>
      <c r="AS98" s="314"/>
      <c r="AT98" s="314"/>
    </row>
    <row r="99" spans="1:49" s="35" customFormat="1" ht="49.5" customHeight="1" x14ac:dyDescent="0.2">
      <c r="A99" s="36">
        <v>93</v>
      </c>
      <c r="B99" s="38" t="s">
        <v>525</v>
      </c>
      <c r="C99" s="39" t="s">
        <v>322</v>
      </c>
      <c r="D99" s="154" t="s">
        <v>665</v>
      </c>
      <c r="E99" s="154" t="s">
        <v>324</v>
      </c>
      <c r="F99" s="79" t="s">
        <v>209</v>
      </c>
      <c r="G99" s="79"/>
      <c r="H99" s="79" t="s">
        <v>132</v>
      </c>
      <c r="I99" s="40" t="s">
        <v>78</v>
      </c>
      <c r="J99" s="300"/>
      <c r="K99" s="41">
        <v>1</v>
      </c>
      <c r="L99" s="113"/>
      <c r="M99" s="140">
        <v>24930</v>
      </c>
      <c r="N99" s="137"/>
      <c r="O99" s="137">
        <v>25000</v>
      </c>
      <c r="P99" s="137">
        <f>R99-Q99</f>
        <v>25000</v>
      </c>
      <c r="Q99" s="137"/>
      <c r="R99" s="137">
        <v>25000</v>
      </c>
      <c r="S99" s="145">
        <v>24930</v>
      </c>
      <c r="T99" s="138">
        <f t="shared" si="8"/>
        <v>100</v>
      </c>
      <c r="U99" s="263" t="s">
        <v>474</v>
      </c>
      <c r="V99" s="226"/>
      <c r="W99" s="40"/>
      <c r="X99" s="40"/>
      <c r="Y99" s="40"/>
      <c r="Z99" s="40"/>
      <c r="AA99" s="40"/>
      <c r="AB99" s="40"/>
      <c r="AC99" s="40"/>
      <c r="AD99" s="40"/>
      <c r="AE99" s="40"/>
      <c r="AF99" s="40">
        <v>1</v>
      </c>
      <c r="AG99" s="40">
        <v>160</v>
      </c>
      <c r="AH99" s="68" t="s">
        <v>286</v>
      </c>
      <c r="AI99" s="220"/>
      <c r="AJ99" s="249"/>
      <c r="AK99" s="249"/>
      <c r="AL99" s="36"/>
      <c r="AN99" s="314"/>
      <c r="AO99" s="314"/>
      <c r="AP99" s="314"/>
      <c r="AQ99" s="314"/>
      <c r="AR99" s="314"/>
      <c r="AS99" s="314"/>
      <c r="AT99" s="314"/>
    </row>
    <row r="100" spans="1:49" ht="48" customHeight="1" x14ac:dyDescent="0.3">
      <c r="A100" s="36">
        <v>94</v>
      </c>
      <c r="B100" s="38" t="s">
        <v>537</v>
      </c>
      <c r="C100" s="56" t="s">
        <v>328</v>
      </c>
      <c r="D100" s="154" t="s">
        <v>672</v>
      </c>
      <c r="E100" s="162" t="s">
        <v>355</v>
      </c>
      <c r="F100" s="112" t="s">
        <v>244</v>
      </c>
      <c r="G100" s="112"/>
      <c r="H100" s="79" t="s">
        <v>132</v>
      </c>
      <c r="I100" s="57" t="s">
        <v>78</v>
      </c>
      <c r="J100" s="301"/>
      <c r="K100" s="299">
        <v>1</v>
      </c>
      <c r="L100" s="140">
        <f>65000+7280</f>
        <v>72280</v>
      </c>
      <c r="M100" s="308">
        <f>L100-(633.04*10)</f>
        <v>65949.600000000006</v>
      </c>
      <c r="N100" s="198"/>
      <c r="O100" s="141">
        <v>75000</v>
      </c>
      <c r="P100" s="137">
        <f>R100-Q100</f>
        <v>75000</v>
      </c>
      <c r="Q100" s="114"/>
      <c r="R100" s="138">
        <v>75000</v>
      </c>
      <c r="S100" s="139"/>
      <c r="T100" s="138">
        <f>S100/L100*100</f>
        <v>0</v>
      </c>
      <c r="U100" s="270" t="s">
        <v>558</v>
      </c>
      <c r="V100" s="232"/>
      <c r="W100" s="59"/>
      <c r="X100" s="59"/>
      <c r="Y100" s="61"/>
      <c r="Z100" s="61"/>
      <c r="AB100" s="59"/>
      <c r="AC100" s="61"/>
      <c r="AD100" s="59"/>
      <c r="AE100" s="61"/>
      <c r="AF100" s="40">
        <v>1</v>
      </c>
      <c r="AG100" s="59">
        <v>281</v>
      </c>
      <c r="AH100" s="59" t="s">
        <v>286</v>
      </c>
      <c r="AI100" s="224"/>
      <c r="AJ100" s="256"/>
      <c r="AK100" s="256"/>
      <c r="AL100" s="28"/>
    </row>
    <row r="101" spans="1:49" ht="49.5" customHeight="1" x14ac:dyDescent="0.3">
      <c r="A101" s="36">
        <v>95</v>
      </c>
      <c r="B101" s="38" t="s">
        <v>536</v>
      </c>
      <c r="C101" s="67" t="s">
        <v>330</v>
      </c>
      <c r="D101" s="154" t="s">
        <v>673</v>
      </c>
      <c r="E101" s="163" t="s">
        <v>338</v>
      </c>
      <c r="F101" s="109" t="s">
        <v>158</v>
      </c>
      <c r="G101" s="109">
        <v>524</v>
      </c>
      <c r="H101" s="79" t="s">
        <v>132</v>
      </c>
      <c r="I101" s="294" t="s">
        <v>82</v>
      </c>
      <c r="J101" s="275"/>
      <c r="K101" s="282">
        <v>1</v>
      </c>
      <c r="L101" s="113"/>
      <c r="M101" s="138">
        <v>75000</v>
      </c>
      <c r="N101" s="197"/>
      <c r="O101" s="141">
        <v>75000</v>
      </c>
      <c r="P101" s="137">
        <f t="shared" si="7"/>
        <v>75000</v>
      </c>
      <c r="Q101" s="113"/>
      <c r="R101" s="141">
        <v>75000</v>
      </c>
      <c r="S101" s="191"/>
      <c r="T101" s="138">
        <f t="shared" si="8"/>
        <v>0</v>
      </c>
      <c r="U101" s="273"/>
      <c r="V101" s="236"/>
      <c r="W101" s="59"/>
      <c r="X101" s="61"/>
      <c r="Y101" s="59"/>
      <c r="AA101" s="61"/>
      <c r="AB101" s="59">
        <v>1</v>
      </c>
      <c r="AC101" s="61"/>
      <c r="AD101" s="61"/>
      <c r="AE101" s="61"/>
      <c r="AF101" s="61"/>
      <c r="AG101" s="59">
        <v>2000</v>
      </c>
      <c r="AH101" s="59" t="s">
        <v>286</v>
      </c>
      <c r="AI101" s="224"/>
      <c r="AJ101" s="256"/>
      <c r="AK101" s="256"/>
      <c r="AL101" s="28"/>
      <c r="AW101">
        <f>3500-3166</f>
        <v>334</v>
      </c>
    </row>
    <row r="102" spans="1:49" ht="61.5" customHeight="1" x14ac:dyDescent="0.3">
      <c r="A102" s="36">
        <v>96</v>
      </c>
      <c r="B102" s="38" t="s">
        <v>536</v>
      </c>
      <c r="C102" s="39" t="s">
        <v>361</v>
      </c>
      <c r="D102" s="154" t="s">
        <v>669</v>
      </c>
      <c r="E102" s="156" t="s">
        <v>352</v>
      </c>
      <c r="F102" s="119" t="s">
        <v>353</v>
      </c>
      <c r="G102" s="119"/>
      <c r="H102" s="79" t="s">
        <v>132</v>
      </c>
      <c r="I102" s="40" t="s">
        <v>77</v>
      </c>
      <c r="J102" s="299">
        <v>1</v>
      </c>
      <c r="K102" s="280"/>
      <c r="L102" s="114"/>
      <c r="M102" s="218">
        <v>199813</v>
      </c>
      <c r="N102" s="243">
        <v>193993.2</v>
      </c>
      <c r="O102" s="141">
        <v>200000</v>
      </c>
      <c r="P102" s="137">
        <f t="shared" si="7"/>
        <v>193993.2</v>
      </c>
      <c r="Q102" s="140">
        <v>2909.9</v>
      </c>
      <c r="R102" s="138">
        <v>196903.1</v>
      </c>
      <c r="S102" s="152">
        <v>187692.84</v>
      </c>
      <c r="T102" s="138">
        <f t="shared" si="8"/>
        <v>93.934248522368406</v>
      </c>
      <c r="U102" s="273"/>
      <c r="V102" s="236"/>
      <c r="W102" s="59"/>
      <c r="X102" s="306"/>
      <c r="Y102" s="59"/>
      <c r="Z102" s="61"/>
      <c r="AA102" s="61"/>
      <c r="AC102" s="61"/>
      <c r="AD102" s="59"/>
      <c r="AE102" s="61"/>
      <c r="AF102" s="59">
        <v>1</v>
      </c>
      <c r="AG102" s="59">
        <v>60</v>
      </c>
      <c r="AH102" s="59" t="s">
        <v>286</v>
      </c>
      <c r="AI102" s="166" t="s">
        <v>571</v>
      </c>
      <c r="AJ102" s="256" t="s">
        <v>572</v>
      </c>
      <c r="AK102" s="256" t="s">
        <v>573</v>
      </c>
      <c r="AL102" s="28"/>
    </row>
    <row r="103" spans="1:49" ht="75.75" customHeight="1" x14ac:dyDescent="0.3">
      <c r="A103" s="36">
        <v>97</v>
      </c>
      <c r="B103" s="38" t="s">
        <v>536</v>
      </c>
      <c r="C103" s="39" t="s">
        <v>360</v>
      </c>
      <c r="D103" s="154" t="s">
        <v>670</v>
      </c>
      <c r="E103" s="291" t="s">
        <v>518</v>
      </c>
      <c r="F103" s="119" t="s">
        <v>354</v>
      </c>
      <c r="G103" s="119"/>
      <c r="H103" s="79" t="s">
        <v>132</v>
      </c>
      <c r="I103" s="40" t="s">
        <v>77</v>
      </c>
      <c r="J103" s="299">
        <v>1</v>
      </c>
      <c r="K103" s="280"/>
      <c r="L103" s="113"/>
      <c r="M103" s="140">
        <v>470116.42</v>
      </c>
      <c r="N103" s="243">
        <v>194000</v>
      </c>
      <c r="O103" s="141">
        <v>200000</v>
      </c>
      <c r="P103" s="137">
        <f t="shared" si="7"/>
        <v>194000</v>
      </c>
      <c r="Q103" s="140">
        <v>3000</v>
      </c>
      <c r="R103" s="138">
        <v>197000</v>
      </c>
      <c r="S103" s="258"/>
      <c r="T103" s="138">
        <f t="shared" si="8"/>
        <v>0</v>
      </c>
      <c r="U103" s="261" t="s">
        <v>341</v>
      </c>
      <c r="V103" s="305">
        <v>67.069999999999993</v>
      </c>
      <c r="W103" s="59"/>
      <c r="X103" s="28"/>
      <c r="Y103" s="61"/>
      <c r="Z103" s="61"/>
      <c r="AA103" s="61"/>
      <c r="AB103" s="59"/>
      <c r="AC103" s="61"/>
      <c r="AD103" s="61"/>
      <c r="AE103" s="61"/>
      <c r="AF103" s="59">
        <v>1</v>
      </c>
      <c r="AG103" s="59">
        <v>40</v>
      </c>
      <c r="AH103" s="59" t="s">
        <v>296</v>
      </c>
      <c r="AI103" s="238" t="s">
        <v>340</v>
      </c>
      <c r="AJ103" s="256"/>
      <c r="AK103" s="256"/>
      <c r="AL103" s="28"/>
    </row>
    <row r="104" spans="1:49" s="35" customFormat="1" ht="39" customHeight="1" x14ac:dyDescent="0.2">
      <c r="A104" s="36">
        <v>98</v>
      </c>
      <c r="B104" s="48" t="s">
        <v>527</v>
      </c>
      <c r="C104" s="39" t="s">
        <v>358</v>
      </c>
      <c r="D104" s="154" t="s">
        <v>671</v>
      </c>
      <c r="E104" s="154" t="s">
        <v>359</v>
      </c>
      <c r="F104" s="79" t="s">
        <v>154</v>
      </c>
      <c r="G104" s="79">
        <v>530</v>
      </c>
      <c r="H104" s="79" t="s">
        <v>132</v>
      </c>
      <c r="I104" s="40" t="s">
        <v>84</v>
      </c>
      <c r="J104" s="41">
        <v>1</v>
      </c>
      <c r="K104" s="41"/>
      <c r="L104" s="113"/>
      <c r="M104" s="137">
        <v>250000</v>
      </c>
      <c r="N104" s="137">
        <v>242706.72</v>
      </c>
      <c r="O104" s="137">
        <v>250000</v>
      </c>
      <c r="P104" s="137">
        <f t="shared" si="7"/>
        <v>242706.71999999997</v>
      </c>
      <c r="Q104" s="137">
        <v>3646.64</v>
      </c>
      <c r="R104" s="137">
        <v>246353.36</v>
      </c>
      <c r="S104" s="139"/>
      <c r="T104" s="138">
        <f t="shared" si="8"/>
        <v>0</v>
      </c>
      <c r="U104" s="260"/>
      <c r="V104" s="226"/>
      <c r="W104" s="40"/>
      <c r="X104" s="40"/>
      <c r="Y104" s="40"/>
      <c r="Z104" s="40"/>
      <c r="AA104" s="40"/>
      <c r="AB104" s="40"/>
      <c r="AC104" s="40"/>
      <c r="AD104" s="40"/>
      <c r="AE104" s="40"/>
      <c r="AF104" s="40">
        <v>1</v>
      </c>
      <c r="AG104" s="40">
        <v>200</v>
      </c>
      <c r="AH104" s="68" t="s">
        <v>290</v>
      </c>
      <c r="AI104" s="219" t="s">
        <v>467</v>
      </c>
      <c r="AJ104" s="249" t="s">
        <v>551</v>
      </c>
      <c r="AK104" s="249"/>
      <c r="AL104" s="36"/>
      <c r="AN104" s="314"/>
      <c r="AO104" s="314"/>
      <c r="AP104" s="314"/>
      <c r="AQ104" s="314"/>
      <c r="AR104" s="314"/>
      <c r="AS104" s="314"/>
      <c r="AT104" s="314"/>
    </row>
    <row r="105" spans="1:49" s="35" customFormat="1" ht="46.5" customHeight="1" x14ac:dyDescent="0.2">
      <c r="A105" s="36">
        <v>99</v>
      </c>
      <c r="B105" s="43" t="s">
        <v>525</v>
      </c>
      <c r="C105" s="39" t="s">
        <v>408</v>
      </c>
      <c r="D105" s="336" t="s">
        <v>667</v>
      </c>
      <c r="E105" s="154" t="s">
        <v>499</v>
      </c>
      <c r="F105" s="79" t="s">
        <v>158</v>
      </c>
      <c r="G105" s="79">
        <v>524</v>
      </c>
      <c r="H105" s="79" t="s">
        <v>132</v>
      </c>
      <c r="I105" s="44" t="s">
        <v>84</v>
      </c>
      <c r="J105" s="41">
        <v>1</v>
      </c>
      <c r="K105" s="41"/>
      <c r="L105" s="113"/>
      <c r="M105" s="137">
        <v>199877.68</v>
      </c>
      <c r="N105" s="137">
        <f>P105-Q105</f>
        <v>194056</v>
      </c>
      <c r="O105" s="141">
        <v>200000</v>
      </c>
      <c r="P105" s="137">
        <f t="shared" si="7"/>
        <v>196966.84</v>
      </c>
      <c r="Q105" s="137">
        <v>2910.84</v>
      </c>
      <c r="R105" s="137">
        <v>199877.68</v>
      </c>
      <c r="S105" s="139"/>
      <c r="T105" s="138">
        <f t="shared" si="8"/>
        <v>0</v>
      </c>
      <c r="U105" s="260"/>
      <c r="V105" s="226"/>
      <c r="W105" s="40"/>
      <c r="X105" s="40"/>
      <c r="Y105" s="40"/>
      <c r="Z105" s="40"/>
      <c r="AA105" s="40"/>
      <c r="AB105" s="40"/>
      <c r="AC105" s="40">
        <v>1</v>
      </c>
      <c r="AD105" s="40"/>
      <c r="AE105" s="40"/>
      <c r="AF105" s="40"/>
      <c r="AG105" s="40">
        <v>659</v>
      </c>
      <c r="AH105" s="59" t="s">
        <v>286</v>
      </c>
      <c r="AI105" s="220"/>
      <c r="AJ105" s="249"/>
      <c r="AK105" s="249"/>
      <c r="AL105" s="36"/>
      <c r="AN105" s="314"/>
      <c r="AO105" s="314"/>
      <c r="AP105" s="314"/>
      <c r="AQ105" s="314"/>
      <c r="AR105" s="314"/>
      <c r="AS105" s="314"/>
      <c r="AT105" s="314"/>
    </row>
    <row r="106" spans="1:49" s="35" customFormat="1" ht="48.75" customHeight="1" x14ac:dyDescent="0.2">
      <c r="A106" s="36">
        <v>100</v>
      </c>
      <c r="B106" s="58" t="s">
        <v>535</v>
      </c>
      <c r="C106" s="135" t="s">
        <v>418</v>
      </c>
      <c r="D106" s="337" t="s">
        <v>668</v>
      </c>
      <c r="E106" s="154" t="s">
        <v>419</v>
      </c>
      <c r="F106" s="79" t="s">
        <v>439</v>
      </c>
      <c r="G106" s="79" t="s">
        <v>237</v>
      </c>
      <c r="H106" s="79" t="s">
        <v>132</v>
      </c>
      <c r="I106" s="40" t="s">
        <v>78</v>
      </c>
      <c r="J106" s="41"/>
      <c r="K106" s="41">
        <v>1</v>
      </c>
      <c r="L106" s="113"/>
      <c r="M106" s="137">
        <v>53550</v>
      </c>
      <c r="N106" s="137"/>
      <c r="O106" s="141">
        <v>50000</v>
      </c>
      <c r="P106" s="137">
        <f t="shared" si="7"/>
        <v>50000</v>
      </c>
      <c r="Q106" s="137"/>
      <c r="R106" s="141">
        <v>50000</v>
      </c>
      <c r="S106" s="139"/>
      <c r="T106" s="138">
        <f t="shared" si="8"/>
        <v>0</v>
      </c>
      <c r="U106" s="263" t="s">
        <v>513</v>
      </c>
      <c r="V106" s="226"/>
      <c r="X106" s="292"/>
      <c r="Y106" s="292"/>
      <c r="Z106" s="292"/>
      <c r="AA106" s="292"/>
      <c r="AB106" s="292"/>
      <c r="AC106" s="292"/>
      <c r="AD106" s="292">
        <v>1</v>
      </c>
      <c r="AE106" s="292"/>
      <c r="AF106" s="292"/>
      <c r="AG106" s="40">
        <v>105</v>
      </c>
      <c r="AH106" s="59" t="s">
        <v>286</v>
      </c>
      <c r="AI106" s="219" t="s">
        <v>514</v>
      </c>
      <c r="AJ106" s="249" t="s">
        <v>552</v>
      </c>
      <c r="AK106" s="249"/>
      <c r="AL106" s="121" t="s">
        <v>512</v>
      </c>
      <c r="AN106" s="314"/>
      <c r="AO106" s="314"/>
      <c r="AP106" s="314"/>
      <c r="AQ106" s="314"/>
      <c r="AR106" s="314"/>
      <c r="AS106" s="314"/>
      <c r="AT106" s="314"/>
    </row>
    <row r="107" spans="1:49" s="35" customFormat="1" ht="67.5" customHeight="1" x14ac:dyDescent="0.2">
      <c r="A107" s="36">
        <v>101</v>
      </c>
      <c r="B107" s="38" t="s">
        <v>536</v>
      </c>
      <c r="C107" s="39" t="s">
        <v>519</v>
      </c>
      <c r="D107" s="336" t="s">
        <v>666</v>
      </c>
      <c r="E107" s="154" t="s">
        <v>521</v>
      </c>
      <c r="F107" s="79" t="s">
        <v>538</v>
      </c>
      <c r="G107" s="79"/>
      <c r="H107" s="79" t="s">
        <v>132</v>
      </c>
      <c r="I107" s="55" t="s">
        <v>81</v>
      </c>
      <c r="J107" s="77">
        <v>1</v>
      </c>
      <c r="K107" s="77"/>
      <c r="L107" s="113"/>
      <c r="M107" s="141">
        <v>50000</v>
      </c>
      <c r="N107" s="137">
        <v>48543.34</v>
      </c>
      <c r="O107" s="141">
        <v>50000</v>
      </c>
      <c r="P107" s="137">
        <f t="shared" si="7"/>
        <v>49271.67</v>
      </c>
      <c r="Q107" s="137">
        <v>728.33</v>
      </c>
      <c r="R107" s="141">
        <v>50000</v>
      </c>
      <c r="S107" s="139"/>
      <c r="T107" s="138"/>
      <c r="U107" s="263"/>
      <c r="V107" s="226"/>
      <c r="W107" s="122"/>
      <c r="X107" s="122"/>
      <c r="Y107" s="122"/>
      <c r="Z107" s="122"/>
      <c r="AA107" s="122"/>
      <c r="AB107" s="293">
        <v>1</v>
      </c>
      <c r="AC107" s="122"/>
      <c r="AD107" s="122"/>
      <c r="AE107" s="122"/>
      <c r="AF107" s="122"/>
      <c r="AG107" s="40"/>
      <c r="AH107" s="59"/>
      <c r="AI107" s="219"/>
      <c r="AJ107" s="249"/>
      <c r="AK107" s="249"/>
      <c r="AL107" s="121"/>
      <c r="AN107" s="314"/>
      <c r="AO107" s="314"/>
      <c r="AP107" s="314"/>
      <c r="AQ107" s="314"/>
      <c r="AR107" s="314"/>
      <c r="AS107" s="314"/>
      <c r="AT107" s="314"/>
    </row>
    <row r="108" spans="1:49" s="125" customFormat="1" ht="26.25" customHeight="1" x14ac:dyDescent="0.25">
      <c r="A108" s="469" t="s">
        <v>8</v>
      </c>
      <c r="B108" s="470"/>
      <c r="C108" s="471"/>
      <c r="D108" s="334"/>
      <c r="E108" s="123"/>
      <c r="F108" s="123"/>
      <c r="G108" s="123"/>
      <c r="H108" s="123"/>
      <c r="I108" s="123"/>
      <c r="J108" s="302">
        <f>SUM(J7:J107)</f>
        <v>63</v>
      </c>
      <c r="K108" s="302">
        <f>SUM(K7:K107)</f>
        <v>38</v>
      </c>
      <c r="L108" s="142">
        <f>SUM(L7:L107)</f>
        <v>746493.91000000015</v>
      </c>
      <c r="M108" s="142">
        <f t="shared" ref="M108" si="9">SUM(M7:M107)</f>
        <v>17375868.02</v>
      </c>
      <c r="N108" s="142">
        <f>SUM(N7:N107)</f>
        <v>13657538.039999999</v>
      </c>
      <c r="O108" s="142">
        <f>SUM(O7:O107)</f>
        <v>18040000</v>
      </c>
      <c r="P108" s="142">
        <f t="shared" ref="P108:S108" si="10">SUM(P7:P107)</f>
        <v>17470433.509999998</v>
      </c>
      <c r="Q108" s="142">
        <f t="shared" si="10"/>
        <v>201904.49</v>
      </c>
      <c r="R108" s="142">
        <f>SUM(R7:R107)</f>
        <v>17672338</v>
      </c>
      <c r="S108" s="142">
        <f t="shared" si="10"/>
        <v>9466907.950000003</v>
      </c>
      <c r="T108" s="142"/>
      <c r="U108" s="237"/>
      <c r="V108" s="237"/>
      <c r="W108" s="124">
        <f>SUM(W7:W107)</f>
        <v>0</v>
      </c>
      <c r="X108" s="124">
        <f t="shared" ref="X108:AF108" si="11">SUM(X7:X107)</f>
        <v>0</v>
      </c>
      <c r="Y108" s="124">
        <f t="shared" si="11"/>
        <v>0</v>
      </c>
      <c r="Z108" s="124">
        <f t="shared" si="11"/>
        <v>1</v>
      </c>
      <c r="AA108" s="124">
        <f t="shared" si="11"/>
        <v>0</v>
      </c>
      <c r="AB108" s="124">
        <f>SUM(AB7:AB107)</f>
        <v>11</v>
      </c>
      <c r="AC108" s="124">
        <f t="shared" si="11"/>
        <v>7</v>
      </c>
      <c r="AD108" s="124">
        <f t="shared" si="11"/>
        <v>6</v>
      </c>
      <c r="AE108" s="124">
        <f t="shared" si="11"/>
        <v>2</v>
      </c>
      <c r="AF108" s="124">
        <f t="shared" si="11"/>
        <v>74</v>
      </c>
      <c r="AG108" s="124">
        <f t="shared" ref="AG108" si="12">SUM(AG7:AG106)</f>
        <v>60045</v>
      </c>
      <c r="AH108" s="124"/>
      <c r="AI108" s="216"/>
      <c r="AJ108" s="253"/>
      <c r="AK108" s="253"/>
      <c r="AL108" s="124"/>
      <c r="AN108" s="316"/>
      <c r="AO108" s="316"/>
      <c r="AP108" s="316"/>
      <c r="AQ108" s="316"/>
      <c r="AR108" s="316"/>
      <c r="AS108" s="316"/>
      <c r="AT108" s="316"/>
    </row>
    <row r="109" spans="1:49" ht="15.6" x14ac:dyDescent="0.3">
      <c r="A109" s="9"/>
      <c r="B109" s="9"/>
      <c r="C109" s="9"/>
      <c r="D109" s="9"/>
      <c r="E109" s="10"/>
      <c r="F109" s="10"/>
      <c r="G109" s="10"/>
      <c r="H109" s="10"/>
      <c r="I109" s="10"/>
      <c r="J109" s="303"/>
      <c r="K109" s="303"/>
      <c r="L109" s="11"/>
      <c r="M109" s="11"/>
      <c r="N109" s="199"/>
      <c r="O109" s="11"/>
      <c r="P109" s="11"/>
      <c r="Q109" s="11"/>
      <c r="R109" s="309"/>
      <c r="S109" s="11"/>
      <c r="T109" s="11"/>
      <c r="U109" s="12"/>
      <c r="V109" s="12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</row>
    <row r="110" spans="1:49" ht="15.6" x14ac:dyDescent="0.3">
      <c r="A110" s="96"/>
      <c r="B110" s="96"/>
      <c r="C110" s="96"/>
      <c r="D110" s="96"/>
      <c r="E110" s="97"/>
      <c r="F110" s="97"/>
      <c r="G110" s="97"/>
      <c r="H110" s="97"/>
      <c r="I110" s="97"/>
      <c r="J110" s="304"/>
      <c r="K110" s="304"/>
      <c r="L110" s="98"/>
      <c r="M110" s="98"/>
      <c r="N110" s="200"/>
      <c r="O110" s="132"/>
      <c r="P110" s="98"/>
      <c r="Q110" s="98"/>
      <c r="R110" s="132">
        <f>R108-S108</f>
        <v>8205430.049999997</v>
      </c>
      <c r="S110" s="134"/>
      <c r="T110" s="98"/>
      <c r="U110" s="99"/>
      <c r="V110" s="99"/>
      <c r="W110" s="100"/>
      <c r="X110" s="100"/>
      <c r="Y110" s="100"/>
      <c r="Z110" s="100"/>
      <c r="AA110" s="100"/>
      <c r="AB110" s="100"/>
      <c r="AC110" s="100"/>
      <c r="AD110" s="100"/>
      <c r="AE110" s="100"/>
      <c r="AF110" s="100"/>
      <c r="AG110" s="100"/>
      <c r="AH110" s="100"/>
      <c r="AI110" s="100"/>
      <c r="AJ110" s="100"/>
      <c r="AK110" s="100"/>
      <c r="AL110" s="100"/>
    </row>
    <row r="111" spans="1:49" ht="15.6" x14ac:dyDescent="0.3">
      <c r="A111" s="96"/>
      <c r="C111" s="81" t="s">
        <v>92</v>
      </c>
      <c r="D111" s="81"/>
      <c r="E111" s="97"/>
      <c r="F111" s="468" t="s">
        <v>318</v>
      </c>
      <c r="G111" s="468"/>
      <c r="H111" s="468"/>
      <c r="I111" s="97"/>
      <c r="J111" s="304"/>
      <c r="K111" s="304"/>
      <c r="L111" s="468" t="s">
        <v>92</v>
      </c>
      <c r="M111" s="468"/>
      <c r="N111" s="468"/>
      <c r="O111" s="468"/>
      <c r="P111" s="468"/>
      <c r="Q111" s="98"/>
      <c r="S111" s="477" t="s">
        <v>92</v>
      </c>
      <c r="T111" s="477"/>
      <c r="U111" s="477"/>
      <c r="V111" s="477"/>
      <c r="W111" s="477"/>
      <c r="X111" s="477"/>
      <c r="Y111" s="477"/>
      <c r="Z111" s="477"/>
      <c r="AA111" s="477"/>
      <c r="AB111" s="477"/>
      <c r="AC111" s="477"/>
      <c r="AD111" s="477"/>
      <c r="AE111" s="477"/>
      <c r="AF111" s="477"/>
      <c r="AG111" s="477"/>
      <c r="AH111" s="100"/>
      <c r="AI111" s="100"/>
      <c r="AJ111" s="100"/>
      <c r="AK111" s="100"/>
      <c r="AL111" s="100"/>
    </row>
    <row r="112" spans="1:49" ht="15.6" x14ac:dyDescent="0.3">
      <c r="A112" s="96"/>
      <c r="C112" s="88" t="s">
        <v>94</v>
      </c>
      <c r="D112" s="88"/>
      <c r="F112" s="486" t="s">
        <v>320</v>
      </c>
      <c r="G112" s="486"/>
      <c r="H112" s="486"/>
      <c r="L112" s="476" t="s">
        <v>321</v>
      </c>
      <c r="M112" s="476"/>
      <c r="N112" s="476"/>
      <c r="O112" s="476"/>
      <c r="P112" s="476"/>
      <c r="R112" s="128"/>
      <c r="S112" s="476" t="s">
        <v>97</v>
      </c>
      <c r="T112" s="476"/>
      <c r="U112" s="476"/>
      <c r="V112" s="476"/>
      <c r="W112" s="476"/>
      <c r="X112" s="476"/>
      <c r="Y112" s="476"/>
      <c r="Z112" s="476"/>
      <c r="AA112" s="476"/>
      <c r="AB112" s="476"/>
      <c r="AC112" s="476"/>
      <c r="AD112" s="476"/>
      <c r="AE112" s="476"/>
      <c r="AF112" s="476"/>
      <c r="AG112" s="476"/>
      <c r="AH112" s="100"/>
      <c r="AI112" s="100"/>
      <c r="AJ112" s="100"/>
      <c r="AK112" s="100"/>
      <c r="AL112" s="100"/>
    </row>
    <row r="113" spans="1:38" ht="15.6" x14ac:dyDescent="0.3">
      <c r="A113" s="96"/>
      <c r="B113" s="97"/>
      <c r="C113" s="87"/>
      <c r="D113" s="87"/>
      <c r="F113" s="331"/>
      <c r="G113" s="331"/>
      <c r="H113" s="331"/>
      <c r="Q113" s="90"/>
      <c r="R113" s="90"/>
      <c r="S113" s="100"/>
      <c r="T113" s="100"/>
      <c r="U113" s="100"/>
      <c r="V113" s="99"/>
      <c r="W113" s="100"/>
      <c r="X113" s="100"/>
      <c r="Y113" s="100"/>
      <c r="Z113" s="100"/>
      <c r="AA113" s="100"/>
      <c r="AB113" s="100"/>
      <c r="AC113" s="100"/>
      <c r="AD113" s="100"/>
      <c r="AE113" s="100"/>
      <c r="AF113" s="100"/>
      <c r="AG113" s="100"/>
      <c r="AH113" s="100"/>
      <c r="AI113" s="100"/>
      <c r="AJ113" s="100"/>
      <c r="AK113" s="100"/>
      <c r="AL113" s="100"/>
    </row>
    <row r="114" spans="1:38" ht="15.6" x14ac:dyDescent="0.3">
      <c r="A114" s="96"/>
      <c r="F114" s="97"/>
      <c r="G114" s="97"/>
      <c r="H114" s="98"/>
      <c r="I114" s="98"/>
      <c r="J114" s="200"/>
      <c r="K114" s="200"/>
      <c r="L114" s="98"/>
      <c r="M114" s="98"/>
      <c r="N114" s="200"/>
      <c r="O114" s="98"/>
      <c r="P114" s="98"/>
      <c r="Q114" s="99"/>
      <c r="R114" s="99"/>
      <c r="S114" s="100"/>
      <c r="T114" s="100"/>
      <c r="U114" s="100"/>
      <c r="V114" s="99"/>
      <c r="W114" s="100"/>
      <c r="X114" s="100"/>
      <c r="Y114" s="100"/>
      <c r="Z114" s="100"/>
      <c r="AA114" s="100"/>
      <c r="AB114" s="100"/>
      <c r="AC114" s="100"/>
      <c r="AD114" s="100"/>
      <c r="AE114" s="100"/>
      <c r="AF114" s="100"/>
      <c r="AG114" s="100"/>
      <c r="AH114" s="100"/>
      <c r="AI114" s="100"/>
      <c r="AJ114" s="100"/>
      <c r="AK114" s="100"/>
      <c r="AL114" s="100"/>
    </row>
    <row r="115" spans="1:38" ht="15.6" x14ac:dyDescent="0.3">
      <c r="A115" s="96"/>
      <c r="E115" s="97"/>
      <c r="F115" s="97"/>
      <c r="G115" s="97"/>
      <c r="H115" s="98"/>
      <c r="I115" s="98"/>
      <c r="J115" s="200"/>
      <c r="K115" s="200"/>
      <c r="L115" s="98"/>
      <c r="M115" s="98"/>
      <c r="N115" s="200"/>
      <c r="O115" s="98"/>
      <c r="P115" s="98"/>
      <c r="Q115" s="99"/>
      <c r="R115" s="99"/>
      <c r="S115" s="100"/>
      <c r="T115" s="100"/>
      <c r="U115" s="100"/>
      <c r="V115" s="99"/>
      <c r="W115" s="100"/>
      <c r="X115" s="100"/>
      <c r="Y115" s="100"/>
      <c r="Z115" s="100"/>
      <c r="AA115" s="100"/>
      <c r="AB115" s="100"/>
      <c r="AC115" s="100"/>
      <c r="AD115" s="100"/>
      <c r="AE115" s="100"/>
      <c r="AF115" s="100"/>
      <c r="AG115" s="100"/>
      <c r="AH115" s="100"/>
      <c r="AI115" s="100"/>
      <c r="AJ115" s="100"/>
      <c r="AK115" s="100"/>
      <c r="AL115" s="100"/>
    </row>
    <row r="116" spans="1:38" ht="15.6" x14ac:dyDescent="0.3">
      <c r="A116" s="96"/>
      <c r="B116" s="96"/>
      <c r="C116" s="96"/>
      <c r="D116" s="96"/>
      <c r="E116" s="97"/>
      <c r="F116" s="97"/>
      <c r="G116" s="97"/>
      <c r="H116" s="97"/>
      <c r="I116" s="97"/>
      <c r="J116" s="304"/>
      <c r="K116" s="304"/>
      <c r="L116" s="98"/>
      <c r="M116" s="98"/>
      <c r="N116" s="200"/>
      <c r="O116" s="98"/>
      <c r="P116" s="132"/>
      <c r="Q116" s="98"/>
      <c r="R116" s="98"/>
      <c r="S116" s="98"/>
      <c r="T116" s="98"/>
      <c r="U116" s="99"/>
      <c r="V116" s="99"/>
      <c r="W116" s="100"/>
      <c r="X116" s="100"/>
      <c r="Y116" s="100"/>
      <c r="Z116" s="100"/>
      <c r="AA116" s="100"/>
      <c r="AB116" s="100"/>
      <c r="AC116" s="100"/>
      <c r="AD116" s="100"/>
      <c r="AE116" s="100"/>
      <c r="AF116" s="100"/>
      <c r="AG116" s="100"/>
      <c r="AH116" s="100"/>
      <c r="AI116" s="100"/>
      <c r="AJ116" s="100"/>
      <c r="AK116" s="100"/>
      <c r="AL116" s="100"/>
    </row>
    <row r="117" spans="1:38" ht="15.6" x14ac:dyDescent="0.3">
      <c r="A117" s="96"/>
      <c r="N117" s="202"/>
      <c r="S117" s="134"/>
      <c r="V117" s="99"/>
      <c r="W117" s="100"/>
      <c r="X117" s="100"/>
      <c r="Y117" s="100"/>
      <c r="Z117" s="100"/>
      <c r="AA117" s="100"/>
      <c r="AB117" s="100"/>
      <c r="AC117" s="100"/>
      <c r="AD117" s="100"/>
      <c r="AE117" s="100"/>
      <c r="AF117" s="100"/>
      <c r="AG117" s="100"/>
      <c r="AH117" s="100"/>
      <c r="AI117" s="100"/>
      <c r="AJ117" s="100"/>
      <c r="AK117" s="100"/>
      <c r="AL117" s="100"/>
    </row>
    <row r="118" spans="1:38" ht="15.6" x14ac:dyDescent="0.3">
      <c r="A118" s="96"/>
      <c r="R118" s="134"/>
      <c r="V118" s="99"/>
      <c r="W118" s="100"/>
      <c r="X118" s="100"/>
      <c r="Y118" s="100"/>
      <c r="Z118" s="100"/>
      <c r="AA118" s="100"/>
      <c r="AB118" s="100"/>
      <c r="AC118" s="100"/>
      <c r="AD118" s="100"/>
      <c r="AE118" s="100"/>
      <c r="AF118" s="100"/>
      <c r="AG118" s="100"/>
      <c r="AH118" s="100"/>
      <c r="AI118" s="100"/>
      <c r="AJ118" s="100"/>
      <c r="AK118" s="100"/>
      <c r="AL118" s="100"/>
    </row>
    <row r="119" spans="1:38" ht="15.6" x14ac:dyDescent="0.3">
      <c r="A119" s="96"/>
      <c r="V119" s="99"/>
      <c r="W119" s="100"/>
      <c r="X119" s="100"/>
      <c r="Y119" s="100"/>
      <c r="Z119" s="100"/>
      <c r="AA119" s="100"/>
      <c r="AB119" s="100"/>
      <c r="AC119" s="100"/>
      <c r="AD119" s="100"/>
      <c r="AE119" s="100"/>
      <c r="AF119" s="100"/>
      <c r="AG119" s="100"/>
      <c r="AH119" s="100"/>
      <c r="AI119" s="100"/>
      <c r="AJ119" s="100"/>
      <c r="AK119" s="100"/>
      <c r="AL119" s="100"/>
    </row>
    <row r="120" spans="1:38" ht="15.6" x14ac:dyDescent="0.3">
      <c r="A120" s="96"/>
      <c r="V120" s="99"/>
      <c r="W120" s="100"/>
      <c r="X120" s="100"/>
      <c r="Y120" s="100"/>
      <c r="Z120" s="100"/>
      <c r="AA120" s="100"/>
      <c r="AB120" s="100"/>
      <c r="AC120" s="100"/>
      <c r="AD120" s="100"/>
      <c r="AE120" s="100"/>
      <c r="AF120" s="100"/>
      <c r="AG120" s="100"/>
      <c r="AH120" s="100"/>
      <c r="AI120" s="100"/>
      <c r="AJ120" s="100"/>
      <c r="AK120" s="100"/>
      <c r="AL120" s="100"/>
    </row>
    <row r="121" spans="1:38" ht="15.6" x14ac:dyDescent="0.3">
      <c r="A121" s="96"/>
      <c r="B121" s="96"/>
      <c r="C121" s="96"/>
      <c r="D121" s="96"/>
      <c r="E121" s="97"/>
      <c r="F121" s="97"/>
      <c r="G121" s="97"/>
      <c r="H121" s="97"/>
      <c r="I121" s="97"/>
      <c r="J121" s="304"/>
      <c r="K121" s="304"/>
      <c r="L121" s="98"/>
      <c r="M121" s="98"/>
      <c r="N121" s="200"/>
      <c r="O121" s="98"/>
      <c r="P121" s="98"/>
      <c r="Q121" s="98"/>
      <c r="R121" s="98"/>
      <c r="S121" s="98"/>
      <c r="T121" s="98"/>
      <c r="U121" s="99"/>
      <c r="V121" s="99"/>
      <c r="W121" s="100"/>
      <c r="X121" s="100"/>
      <c r="Y121" s="100"/>
      <c r="Z121" s="100"/>
      <c r="AA121" s="100"/>
      <c r="AB121" s="100"/>
      <c r="AC121" s="100"/>
      <c r="AD121" s="100"/>
      <c r="AE121" s="100"/>
      <c r="AF121" s="100"/>
      <c r="AG121" s="100"/>
      <c r="AH121" s="100"/>
      <c r="AI121" s="100"/>
      <c r="AJ121" s="100"/>
      <c r="AK121" s="100"/>
      <c r="AL121" s="100"/>
    </row>
    <row r="122" spans="1:38" ht="15.6" x14ac:dyDescent="0.3">
      <c r="A122" s="96"/>
      <c r="B122" s="96"/>
      <c r="C122" s="96"/>
      <c r="D122" s="96"/>
      <c r="E122" s="97"/>
      <c r="F122" s="97"/>
      <c r="G122" s="97"/>
      <c r="H122" s="97"/>
      <c r="I122" s="97"/>
      <c r="J122" s="304"/>
      <c r="K122" s="304"/>
      <c r="L122" s="98"/>
      <c r="M122" s="98"/>
      <c r="N122" s="200"/>
      <c r="O122" s="98"/>
      <c r="P122" s="98"/>
      <c r="Q122" s="98"/>
      <c r="R122" s="98"/>
      <c r="S122" s="98"/>
      <c r="T122" s="98"/>
      <c r="U122" s="99"/>
      <c r="V122" s="99"/>
      <c r="W122" s="100"/>
      <c r="X122" s="100"/>
      <c r="Y122" s="100"/>
      <c r="Z122" s="100"/>
      <c r="AA122" s="100"/>
      <c r="AB122" s="100"/>
      <c r="AC122" s="100"/>
      <c r="AD122" s="100"/>
      <c r="AE122" s="100"/>
      <c r="AF122" s="100"/>
      <c r="AG122" s="100"/>
      <c r="AH122" s="100"/>
      <c r="AI122" s="100"/>
      <c r="AJ122" s="100"/>
      <c r="AK122" s="100"/>
      <c r="AL122" s="100"/>
    </row>
    <row r="123" spans="1:38" ht="15.6" x14ac:dyDescent="0.3">
      <c r="A123" s="96"/>
      <c r="B123" s="96"/>
      <c r="C123" s="96"/>
      <c r="D123" s="96"/>
      <c r="E123" s="97"/>
      <c r="F123" s="97"/>
      <c r="Z123" s="100"/>
      <c r="AA123" s="100"/>
      <c r="AB123" s="100"/>
      <c r="AC123" s="100"/>
      <c r="AD123" s="100"/>
      <c r="AE123" s="100"/>
      <c r="AF123" s="100"/>
      <c r="AG123" s="100"/>
      <c r="AH123" s="100"/>
      <c r="AI123" s="100"/>
      <c r="AJ123" s="100"/>
      <c r="AK123" s="100"/>
      <c r="AL123" s="100"/>
    </row>
    <row r="124" spans="1:38" ht="15.6" x14ac:dyDescent="0.3">
      <c r="A124" s="96"/>
      <c r="B124" s="96"/>
      <c r="C124" s="96"/>
      <c r="D124" s="96"/>
      <c r="E124" s="97"/>
      <c r="F124" s="97"/>
      <c r="Z124" s="100"/>
      <c r="AA124" s="100"/>
      <c r="AB124" s="100"/>
      <c r="AC124" s="100"/>
      <c r="AD124" s="100"/>
      <c r="AE124" s="100"/>
      <c r="AF124" s="100"/>
      <c r="AG124" s="100"/>
      <c r="AH124" s="100"/>
      <c r="AI124" s="100"/>
      <c r="AJ124" s="100"/>
      <c r="AK124" s="100"/>
      <c r="AL124" s="100"/>
    </row>
    <row r="125" spans="1:38" ht="15.6" x14ac:dyDescent="0.3">
      <c r="A125" s="96"/>
      <c r="B125" s="96"/>
      <c r="C125" s="96"/>
      <c r="D125" s="96"/>
      <c r="E125" s="97"/>
      <c r="F125" s="97"/>
      <c r="Z125" s="100"/>
      <c r="AA125" s="100"/>
      <c r="AB125" s="100"/>
      <c r="AC125" s="100"/>
      <c r="AD125" s="100"/>
      <c r="AE125" s="100"/>
      <c r="AF125" s="100"/>
      <c r="AG125" s="100"/>
      <c r="AH125" s="100"/>
      <c r="AI125" s="100"/>
      <c r="AJ125" s="100"/>
      <c r="AK125" s="100"/>
      <c r="AL125" s="100"/>
    </row>
    <row r="126" spans="1:38" ht="15.6" x14ac:dyDescent="0.3">
      <c r="A126" s="96"/>
      <c r="B126" s="96"/>
      <c r="C126" s="96"/>
      <c r="D126" s="96"/>
      <c r="E126" s="97"/>
      <c r="F126" s="97"/>
      <c r="Z126" s="100"/>
      <c r="AA126" s="100"/>
      <c r="AB126" s="100"/>
      <c r="AC126" s="100"/>
      <c r="AD126" s="100"/>
      <c r="AE126" s="100"/>
      <c r="AF126" s="100"/>
      <c r="AG126" s="100"/>
      <c r="AH126" s="100"/>
      <c r="AI126" s="100"/>
      <c r="AJ126" s="100"/>
      <c r="AK126" s="100"/>
      <c r="AL126" s="100"/>
    </row>
    <row r="127" spans="1:38" ht="15.6" x14ac:dyDescent="0.3">
      <c r="A127" s="96"/>
      <c r="B127" s="96"/>
      <c r="C127" s="96"/>
      <c r="D127" s="96"/>
      <c r="E127" s="97"/>
      <c r="F127" s="97"/>
      <c r="G127" s="97"/>
      <c r="H127" s="97"/>
      <c r="I127" s="97"/>
      <c r="J127" s="304"/>
      <c r="K127" s="304"/>
      <c r="L127" s="98"/>
      <c r="M127" s="98"/>
      <c r="N127" s="200"/>
      <c r="O127" s="98"/>
      <c r="P127" s="98"/>
      <c r="Q127" s="98"/>
      <c r="R127" s="98"/>
      <c r="S127" s="98"/>
      <c r="T127" s="98"/>
      <c r="U127" s="99"/>
      <c r="V127" s="99"/>
      <c r="W127" s="100"/>
      <c r="X127" s="100"/>
      <c r="Y127" s="100"/>
      <c r="Z127" s="100"/>
      <c r="AA127" s="100"/>
      <c r="AB127" s="100"/>
      <c r="AC127" s="100"/>
      <c r="AD127" s="100"/>
      <c r="AE127" s="100"/>
      <c r="AF127" s="100"/>
      <c r="AG127" s="100"/>
      <c r="AH127" s="100"/>
      <c r="AI127" s="100"/>
      <c r="AJ127" s="100"/>
      <c r="AK127" s="100"/>
      <c r="AL127" s="100"/>
    </row>
    <row r="128" spans="1:38" ht="15.6" x14ac:dyDescent="0.3">
      <c r="A128" s="96"/>
      <c r="B128" s="96"/>
      <c r="C128" s="96"/>
      <c r="D128" s="96"/>
      <c r="E128" s="97"/>
      <c r="F128" s="97"/>
      <c r="G128" s="97"/>
      <c r="H128" s="97"/>
      <c r="I128" s="97"/>
      <c r="J128" s="304"/>
      <c r="K128" s="304"/>
      <c r="L128" s="98"/>
      <c r="M128" s="98"/>
      <c r="N128" s="200"/>
      <c r="O128" s="98"/>
      <c r="P128" s="98"/>
      <c r="Q128" s="98"/>
      <c r="R128" s="98"/>
      <c r="S128" s="98"/>
      <c r="T128" s="98"/>
      <c r="U128" s="99"/>
      <c r="V128" s="99"/>
      <c r="W128" s="100"/>
      <c r="X128" s="100"/>
      <c r="Y128" s="100"/>
      <c r="Z128" s="100"/>
      <c r="AA128" s="100"/>
      <c r="AB128" s="100"/>
      <c r="AC128" s="100"/>
      <c r="AD128" s="100"/>
      <c r="AE128" s="100"/>
      <c r="AF128" s="100"/>
      <c r="AG128" s="100"/>
      <c r="AH128" s="100"/>
      <c r="AI128" s="100"/>
      <c r="AJ128" s="100"/>
      <c r="AK128" s="100"/>
      <c r="AL128" s="100"/>
    </row>
    <row r="129" spans="1:56" ht="15.6" x14ac:dyDescent="0.3">
      <c r="A129" s="96"/>
      <c r="B129" s="96"/>
      <c r="C129" s="96"/>
      <c r="D129" s="96"/>
      <c r="E129" s="97"/>
      <c r="F129" s="97"/>
      <c r="G129" s="97"/>
      <c r="H129" s="97"/>
      <c r="I129" s="97"/>
      <c r="J129" s="304"/>
      <c r="K129" s="304"/>
      <c r="L129" s="98"/>
      <c r="M129" s="98"/>
      <c r="N129" s="200"/>
      <c r="O129" s="98"/>
      <c r="P129" s="98"/>
      <c r="Q129" s="98"/>
      <c r="R129" s="98"/>
      <c r="S129" s="98"/>
      <c r="T129" s="98"/>
      <c r="U129" s="99"/>
      <c r="V129" s="99"/>
      <c r="W129" s="100"/>
      <c r="X129" s="100"/>
      <c r="Y129" s="100"/>
      <c r="Z129" s="100"/>
      <c r="AA129" s="100"/>
      <c r="AB129" s="100"/>
      <c r="AC129" s="100"/>
      <c r="AD129" s="100"/>
      <c r="AE129" s="100"/>
      <c r="AF129" s="100"/>
      <c r="AG129" s="100"/>
      <c r="AH129" s="100"/>
      <c r="AI129" s="100"/>
      <c r="AJ129" s="100"/>
      <c r="AK129" s="100"/>
      <c r="AL129" s="100"/>
    </row>
    <row r="130" spans="1:56" ht="15.6" x14ac:dyDescent="0.3">
      <c r="A130" s="96"/>
      <c r="B130" s="96"/>
      <c r="C130" s="96"/>
      <c r="D130" s="96"/>
      <c r="E130" s="97"/>
      <c r="F130" s="97"/>
      <c r="G130" s="97"/>
      <c r="H130" s="97"/>
      <c r="I130" s="97"/>
      <c r="J130" s="304"/>
      <c r="K130" s="304"/>
      <c r="L130" s="98"/>
      <c r="M130" s="98"/>
      <c r="N130" s="200"/>
      <c r="O130" s="98"/>
      <c r="P130" s="98"/>
      <c r="Q130" s="98"/>
      <c r="R130" s="98"/>
      <c r="S130" s="98"/>
      <c r="T130" s="98"/>
      <c r="U130" s="99"/>
      <c r="V130" s="99"/>
      <c r="W130" s="100"/>
      <c r="X130" s="100"/>
      <c r="Y130" s="100"/>
      <c r="Z130" s="100"/>
      <c r="AA130" s="100"/>
      <c r="AB130" s="100"/>
      <c r="AC130" s="100"/>
      <c r="AD130" s="100"/>
      <c r="AE130" s="100"/>
      <c r="AF130" s="100"/>
      <c r="AG130" s="100"/>
      <c r="AH130" s="100"/>
      <c r="AI130" s="100"/>
      <c r="AJ130" s="100"/>
      <c r="AK130" s="100"/>
      <c r="AL130" s="100"/>
    </row>
    <row r="131" spans="1:56" s="14" customFormat="1" x14ac:dyDescent="0.3">
      <c r="A131" s="16"/>
      <c r="B131" s="443" t="s">
        <v>27</v>
      </c>
      <c r="C131" s="443"/>
      <c r="D131" s="443"/>
      <c r="E131" s="443"/>
      <c r="F131" s="443"/>
      <c r="G131" s="443"/>
      <c r="H131" s="443"/>
      <c r="I131" s="443"/>
      <c r="J131" s="443"/>
      <c r="K131" s="443"/>
      <c r="L131" s="443"/>
      <c r="M131" s="443"/>
      <c r="N131" s="443"/>
      <c r="O131" s="443"/>
      <c r="P131" s="443"/>
      <c r="Q131" s="443"/>
      <c r="R131" s="443"/>
      <c r="S131" s="443"/>
      <c r="T131" s="443"/>
      <c r="U131" s="443"/>
      <c r="V131" s="443"/>
      <c r="W131" s="443"/>
      <c r="X131" s="443"/>
      <c r="Y131" s="443"/>
      <c r="Z131" s="443"/>
      <c r="AA131" s="443"/>
      <c r="AB131" s="443"/>
      <c r="AC131" s="443"/>
      <c r="AD131" s="443"/>
      <c r="AE131" s="443"/>
      <c r="AF131" s="443"/>
      <c r="AG131" s="443"/>
      <c r="AH131" s="443"/>
      <c r="AI131" s="443"/>
      <c r="AJ131" s="443"/>
      <c r="AK131" s="443"/>
      <c r="AL131" s="443"/>
      <c r="AN131" s="317"/>
      <c r="AO131" s="317"/>
      <c r="AP131" s="317"/>
      <c r="AQ131" s="317"/>
      <c r="AR131" s="317"/>
      <c r="AS131" s="317"/>
      <c r="AT131" s="317"/>
    </row>
    <row r="132" spans="1:56" s="14" customFormat="1" x14ac:dyDescent="0.3">
      <c r="A132" s="16"/>
      <c r="B132" s="443" t="s">
        <v>28</v>
      </c>
      <c r="C132" s="443"/>
      <c r="D132" s="443"/>
      <c r="E132" s="443"/>
      <c r="F132" s="443"/>
      <c r="G132" s="443"/>
      <c r="H132" s="443"/>
      <c r="I132" s="443"/>
      <c r="J132" s="443"/>
      <c r="K132" s="443"/>
      <c r="L132" s="443"/>
      <c r="M132" s="443"/>
      <c r="N132" s="443"/>
      <c r="O132" s="443"/>
      <c r="P132" s="443"/>
      <c r="Q132" s="443"/>
      <c r="R132" s="443"/>
      <c r="S132" s="443"/>
      <c r="T132" s="443"/>
      <c r="U132" s="443"/>
      <c r="V132" s="443"/>
      <c r="W132" s="443"/>
      <c r="X132" s="443"/>
      <c r="Y132" s="443"/>
      <c r="Z132" s="443"/>
      <c r="AA132" s="443"/>
      <c r="AB132" s="443"/>
      <c r="AC132" s="443"/>
      <c r="AD132" s="443"/>
      <c r="AE132" s="443"/>
      <c r="AF132" s="443"/>
      <c r="AG132" s="443"/>
      <c r="AH132" s="443"/>
      <c r="AI132" s="443"/>
      <c r="AJ132" s="443"/>
      <c r="AK132" s="443"/>
      <c r="AL132" s="443"/>
      <c r="AN132" s="317"/>
      <c r="AO132" s="317"/>
      <c r="AP132" s="317"/>
      <c r="AQ132" s="317"/>
      <c r="AR132" s="317"/>
      <c r="AS132" s="317"/>
      <c r="AT132" s="317"/>
    </row>
    <row r="133" spans="1:56" x14ac:dyDescent="0.3">
      <c r="B133" s="18" t="s">
        <v>32</v>
      </c>
      <c r="C133" s="18"/>
      <c r="D133" s="18"/>
      <c r="E133" s="18"/>
      <c r="F133" s="18"/>
      <c r="G133" s="18"/>
      <c r="H133" s="18"/>
      <c r="I133" s="18"/>
      <c r="J133" s="203"/>
      <c r="K133" s="203"/>
      <c r="L133" s="18"/>
      <c r="M133" s="18"/>
      <c r="N133" s="203"/>
      <c r="O133" s="330"/>
      <c r="P133" s="330"/>
      <c r="AF133" s="330"/>
      <c r="AG133" s="82"/>
      <c r="AH133" s="83"/>
      <c r="AI133" s="82"/>
      <c r="AJ133" s="83"/>
      <c r="AK133" s="82"/>
      <c r="AL133" s="84"/>
      <c r="AM133" s="468" t="s">
        <v>319</v>
      </c>
      <c r="AN133" s="468"/>
      <c r="AO133" s="468"/>
      <c r="AP133" s="468"/>
      <c r="AQ133" s="318"/>
      <c r="AR133" s="319"/>
      <c r="AS133" s="320"/>
      <c r="AT133" s="320"/>
      <c r="AU133" s="7"/>
      <c r="AV133" s="7"/>
      <c r="AW133" s="7"/>
      <c r="AX133" s="7"/>
      <c r="AY133" s="7"/>
      <c r="AZ133" s="7"/>
      <c r="BA133" s="7"/>
      <c r="BB133" s="7"/>
      <c r="BC133" s="7"/>
      <c r="BD133" s="85"/>
    </row>
    <row r="134" spans="1:56" x14ac:dyDescent="0.3">
      <c r="A134" s="17"/>
      <c r="B134" s="17"/>
      <c r="C134" s="17"/>
      <c r="D134" s="17"/>
      <c r="E134" s="17"/>
      <c r="F134" s="17"/>
      <c r="G134" s="17"/>
      <c r="H134" s="17"/>
      <c r="I134" s="17"/>
      <c r="J134" s="204"/>
      <c r="K134" s="204"/>
      <c r="L134" s="17"/>
      <c r="M134" s="17"/>
      <c r="N134" s="204"/>
      <c r="O134" s="86"/>
      <c r="P134" s="86"/>
      <c r="AF134" s="91"/>
      <c r="AG134" s="92"/>
      <c r="AH134" s="93"/>
      <c r="AI134" s="92"/>
      <c r="AJ134" s="93"/>
      <c r="AK134" s="92"/>
      <c r="AL134" s="94"/>
      <c r="AM134" s="475" t="s">
        <v>97</v>
      </c>
      <c r="AN134" s="475"/>
      <c r="AO134" s="475"/>
      <c r="AP134" s="475"/>
      <c r="AQ134" s="321"/>
      <c r="AR134" s="322"/>
      <c r="AS134" s="323"/>
      <c r="AT134" s="323"/>
      <c r="AU134" s="95"/>
      <c r="AV134" s="95"/>
      <c r="AW134" s="95"/>
      <c r="AX134" s="95"/>
      <c r="AY134" s="95"/>
      <c r="AZ134" s="95"/>
      <c r="BA134" s="95"/>
      <c r="BB134" s="95"/>
      <c r="BC134" s="95"/>
      <c r="BD134" s="95"/>
    </row>
    <row r="135" spans="1:56" ht="15.6" x14ac:dyDescent="0.3">
      <c r="B135" s="451" t="s">
        <v>29</v>
      </c>
      <c r="C135" s="452"/>
      <c r="D135" s="452"/>
      <c r="E135" s="452"/>
      <c r="F135" s="453"/>
      <c r="G135" s="457" t="s">
        <v>30</v>
      </c>
      <c r="H135" s="458"/>
      <c r="I135" s="449" t="s">
        <v>31</v>
      </c>
      <c r="J135" s="449"/>
      <c r="K135" s="19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2"/>
      <c r="X135" s="2"/>
      <c r="Y135" s="2"/>
      <c r="Z135" s="2"/>
      <c r="AA135" s="2"/>
      <c r="AB135" s="2"/>
      <c r="AC135" s="2"/>
      <c r="AD135" s="2"/>
      <c r="AE135" s="2"/>
      <c r="AF135" s="6"/>
      <c r="AG135" s="6"/>
      <c r="AH135" s="7"/>
      <c r="AI135" s="7"/>
      <c r="AJ135" s="7"/>
      <c r="AK135" s="7"/>
    </row>
    <row r="136" spans="1:56" ht="15.6" x14ac:dyDescent="0.3">
      <c r="B136" s="454" t="s">
        <v>20</v>
      </c>
      <c r="C136" s="455"/>
      <c r="D136" s="455"/>
      <c r="E136" s="455"/>
      <c r="F136" s="456"/>
      <c r="G136" s="441" t="s">
        <v>0</v>
      </c>
      <c r="H136" s="442"/>
      <c r="I136" s="450" t="s">
        <v>13</v>
      </c>
      <c r="J136" s="450"/>
      <c r="K136" s="20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6"/>
      <c r="AG136" s="6"/>
      <c r="AH136" s="7"/>
      <c r="AI136" s="7"/>
      <c r="AJ136" s="7"/>
      <c r="AK136" s="7"/>
    </row>
    <row r="137" spans="1:56" ht="15.6" x14ac:dyDescent="0.3">
      <c r="B137" s="444" t="s">
        <v>56</v>
      </c>
      <c r="C137" s="445"/>
      <c r="D137" s="445"/>
      <c r="E137" s="445"/>
      <c r="F137" s="446"/>
      <c r="G137" s="472" t="s">
        <v>1</v>
      </c>
      <c r="H137" s="473"/>
      <c r="I137" s="450" t="s">
        <v>14</v>
      </c>
      <c r="J137" s="450"/>
      <c r="K137" s="20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6"/>
      <c r="AG137" s="6"/>
      <c r="AH137" s="7"/>
      <c r="AI137" s="7"/>
      <c r="AJ137" s="7"/>
      <c r="AK137" s="7"/>
    </row>
    <row r="138" spans="1:56" ht="15.6" x14ac:dyDescent="0.3">
      <c r="B138" s="444" t="s">
        <v>26</v>
      </c>
      <c r="C138" s="445"/>
      <c r="D138" s="445"/>
      <c r="E138" s="445"/>
      <c r="F138" s="446"/>
      <c r="G138" s="441" t="s">
        <v>2</v>
      </c>
      <c r="H138" s="442"/>
      <c r="I138" s="450" t="s">
        <v>15</v>
      </c>
      <c r="J138" s="450"/>
      <c r="K138" s="20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2"/>
      <c r="X138" s="2"/>
      <c r="Y138" s="2"/>
      <c r="Z138" s="2"/>
      <c r="AA138" s="2"/>
      <c r="AB138" s="2"/>
      <c r="AC138" s="2"/>
      <c r="AD138" s="2"/>
      <c r="AE138" s="2"/>
      <c r="AF138" s="6"/>
      <c r="AG138" s="6"/>
      <c r="AH138" s="7"/>
      <c r="AI138" s="7"/>
      <c r="AJ138" s="7"/>
      <c r="AK138" s="7"/>
    </row>
    <row r="139" spans="1:56" ht="15.6" x14ac:dyDescent="0.3">
      <c r="B139" s="444" t="s">
        <v>57</v>
      </c>
      <c r="C139" s="445"/>
      <c r="D139" s="445"/>
      <c r="E139" s="445"/>
      <c r="F139" s="446"/>
      <c r="G139" s="441" t="s">
        <v>3</v>
      </c>
      <c r="H139" s="442"/>
      <c r="I139" s="450" t="s">
        <v>18</v>
      </c>
      <c r="J139" s="450"/>
      <c r="K139" s="20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6"/>
      <c r="AG139" s="6"/>
      <c r="AH139" s="7"/>
      <c r="AI139" s="7"/>
      <c r="AJ139" s="7"/>
      <c r="AK139" s="7"/>
    </row>
    <row r="140" spans="1:56" ht="15.6" x14ac:dyDescent="0.3">
      <c r="B140" s="444" t="s">
        <v>23</v>
      </c>
      <c r="C140" s="445"/>
      <c r="D140" s="445"/>
      <c r="E140" s="445"/>
      <c r="F140" s="446"/>
      <c r="G140" s="441" t="s">
        <v>4</v>
      </c>
      <c r="H140" s="442"/>
      <c r="I140" s="450" t="s">
        <v>16</v>
      </c>
      <c r="J140" s="450"/>
      <c r="K140" s="20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6"/>
      <c r="AG140" s="6"/>
      <c r="AH140" s="7"/>
      <c r="AI140" s="7"/>
      <c r="AJ140" s="7"/>
      <c r="AK140" s="7"/>
    </row>
    <row r="141" spans="1:56" ht="15.6" x14ac:dyDescent="0.3">
      <c r="B141" s="444" t="s">
        <v>24</v>
      </c>
      <c r="C141" s="445"/>
      <c r="D141" s="445"/>
      <c r="E141" s="445"/>
      <c r="F141" s="446"/>
      <c r="G141" s="441" t="s">
        <v>5</v>
      </c>
      <c r="H141" s="442"/>
      <c r="I141" s="450" t="s">
        <v>17</v>
      </c>
      <c r="J141" s="450"/>
      <c r="K141" s="20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2"/>
      <c r="X141" s="2"/>
      <c r="Y141" s="2"/>
      <c r="Z141" s="2"/>
      <c r="AA141" s="2"/>
      <c r="AB141" s="2"/>
      <c r="AC141" s="2"/>
      <c r="AD141" s="2"/>
      <c r="AE141" s="2"/>
      <c r="AF141" s="6"/>
      <c r="AG141" s="6"/>
      <c r="AH141" s="7"/>
      <c r="AI141" s="7"/>
      <c r="AJ141" s="7"/>
      <c r="AK141" s="7"/>
    </row>
    <row r="142" spans="1:56" ht="15.6" x14ac:dyDescent="0.3">
      <c r="B142" s="444" t="s">
        <v>25</v>
      </c>
      <c r="C142" s="445"/>
      <c r="D142" s="445"/>
      <c r="E142" s="445"/>
      <c r="F142" s="446"/>
      <c r="G142" s="441" t="s">
        <v>6</v>
      </c>
      <c r="H142" s="442"/>
      <c r="I142" s="447">
        <v>1</v>
      </c>
      <c r="J142" s="448"/>
      <c r="K142" s="21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2"/>
      <c r="X142" s="2"/>
      <c r="Y142" s="2"/>
      <c r="Z142" s="2"/>
      <c r="AA142" s="2"/>
      <c r="AB142" s="2"/>
      <c r="AC142" s="2"/>
      <c r="AD142" s="2"/>
      <c r="AE142" s="2"/>
      <c r="AF142" s="6"/>
      <c r="AG142" s="6"/>
      <c r="AH142" s="7"/>
      <c r="AI142" s="7"/>
      <c r="AJ142" s="7"/>
      <c r="AK142" s="7"/>
    </row>
    <row r="143" spans="1:56" ht="33.6" x14ac:dyDescent="0.65">
      <c r="B143" s="33" t="s">
        <v>126</v>
      </c>
    </row>
    <row r="144" spans="1:56" x14ac:dyDescent="0.3">
      <c r="B144" s="34" t="s">
        <v>108</v>
      </c>
      <c r="C144" s="34"/>
      <c r="D144" s="34"/>
      <c r="E144" s="34" t="s">
        <v>116</v>
      </c>
      <c r="F144" s="34"/>
      <c r="G144" s="34"/>
    </row>
    <row r="145" spans="2:7" x14ac:dyDescent="0.3">
      <c r="B145" s="34" t="s">
        <v>109</v>
      </c>
      <c r="C145" s="27"/>
      <c r="D145" s="27"/>
      <c r="E145" s="34" t="s">
        <v>117</v>
      </c>
      <c r="F145" s="34"/>
      <c r="G145" s="34"/>
    </row>
    <row r="146" spans="2:7" x14ac:dyDescent="0.3">
      <c r="B146" s="34" t="s">
        <v>110</v>
      </c>
      <c r="E146" s="34" t="s">
        <v>118</v>
      </c>
      <c r="F146" s="34"/>
      <c r="G146" s="34"/>
    </row>
    <row r="147" spans="2:7" x14ac:dyDescent="0.3">
      <c r="B147" s="34" t="s">
        <v>111</v>
      </c>
      <c r="C147" s="29"/>
      <c r="D147" s="29"/>
      <c r="E147" s="34" t="s">
        <v>119</v>
      </c>
      <c r="F147" s="34"/>
      <c r="G147" s="34"/>
    </row>
    <row r="148" spans="2:7" x14ac:dyDescent="0.3">
      <c r="B148" s="34" t="s">
        <v>127</v>
      </c>
      <c r="C148" s="30"/>
      <c r="D148" s="30"/>
    </row>
    <row r="149" spans="2:7" x14ac:dyDescent="0.3">
      <c r="B149" s="34" t="s">
        <v>113</v>
      </c>
      <c r="C149" s="29"/>
      <c r="D149" s="29"/>
    </row>
    <row r="150" spans="2:7" x14ac:dyDescent="0.3">
      <c r="B150" s="34" t="s">
        <v>114</v>
      </c>
      <c r="C150" s="29"/>
      <c r="D150" s="29"/>
    </row>
    <row r="151" spans="2:7" x14ac:dyDescent="0.3">
      <c r="B151" s="34" t="s">
        <v>115</v>
      </c>
      <c r="C151" s="29"/>
      <c r="D151" s="29"/>
    </row>
    <row r="152" spans="2:7" x14ac:dyDescent="0.3">
      <c r="B152" s="31"/>
      <c r="C152" s="29"/>
      <c r="D152" s="29"/>
    </row>
  </sheetData>
  <mergeCells count="62">
    <mergeCell ref="B141:F141"/>
    <mergeCell ref="G141:H141"/>
    <mergeCell ref="I141:J141"/>
    <mergeCell ref="B142:F142"/>
    <mergeCell ref="G142:H142"/>
    <mergeCell ref="I142:J142"/>
    <mergeCell ref="B139:F139"/>
    <mergeCell ref="G139:H139"/>
    <mergeCell ref="I139:J139"/>
    <mergeCell ref="B140:F140"/>
    <mergeCell ref="G140:H140"/>
    <mergeCell ref="I140:J140"/>
    <mergeCell ref="B137:F137"/>
    <mergeCell ref="G137:H137"/>
    <mergeCell ref="I137:J137"/>
    <mergeCell ref="B138:F138"/>
    <mergeCell ref="G138:H138"/>
    <mergeCell ref="I138:J138"/>
    <mergeCell ref="AM134:AP134"/>
    <mergeCell ref="B135:F135"/>
    <mergeCell ref="G135:H135"/>
    <mergeCell ref="I135:J135"/>
    <mergeCell ref="B136:F136"/>
    <mergeCell ref="G136:H136"/>
    <mergeCell ref="I136:J136"/>
    <mergeCell ref="F112:H112"/>
    <mergeCell ref="L112:P112"/>
    <mergeCell ref="S112:AG112"/>
    <mergeCell ref="B131:AL131"/>
    <mergeCell ref="B132:AL132"/>
    <mergeCell ref="AM133:AP133"/>
    <mergeCell ref="AJ4:AJ6"/>
    <mergeCell ref="AK4:AK6"/>
    <mergeCell ref="AL4:AL6"/>
    <mergeCell ref="X5:AA5"/>
    <mergeCell ref="AH4:AH6"/>
    <mergeCell ref="AI4:AI6"/>
    <mergeCell ref="A108:C108"/>
    <mergeCell ref="F111:H111"/>
    <mergeCell ref="L111:P111"/>
    <mergeCell ref="S111:AG111"/>
    <mergeCell ref="D4:D6"/>
    <mergeCell ref="T4:T6"/>
    <mergeCell ref="U4:V5"/>
    <mergeCell ref="W4:AF4"/>
    <mergeCell ref="AG4:AG6"/>
    <mergeCell ref="J4:K5"/>
    <mergeCell ref="L4:M5"/>
    <mergeCell ref="N4:N6"/>
    <mergeCell ref="O4:O6"/>
    <mergeCell ref="P4:R5"/>
    <mergeCell ref="S4:S6"/>
    <mergeCell ref="A1:AL1"/>
    <mergeCell ref="A2:AL2"/>
    <mergeCell ref="A3:E3"/>
    <mergeCell ref="A4:A6"/>
    <mergeCell ref="B4:B6"/>
    <mergeCell ref="C4:C6"/>
    <mergeCell ref="E4:E6"/>
    <mergeCell ref="F4:G5"/>
    <mergeCell ref="H4:H6"/>
    <mergeCell ref="I4:I6"/>
  </mergeCells>
  <pageMargins left="0.17" right="0.17" top="0.17" bottom="0.17" header="0.3" footer="0.3"/>
  <pageSetup paperSize="5" scale="6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Annex 1</vt:lpstr>
      <vt:lpstr>Annex 2</vt:lpstr>
      <vt:lpstr>Sheet1</vt:lpstr>
      <vt:lpstr>'Annex 1'!Print_Area</vt:lpstr>
      <vt:lpstr>'Annex 2'!Print_Area</vt:lpstr>
      <vt:lpstr>Sheet1!Print_Area</vt:lpstr>
      <vt:lpstr>'Annex 1'!Print_Titles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2018-08-12T13:57:19Z</dcterms:modified>
</cp:coreProperties>
</file>